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9035" windowHeight="12120" activeTab="4"/>
  </bookViews>
  <sheets>
    <sheet name="15113" sheetId="1" r:id="rId1"/>
    <sheet name="15114" sheetId="2" r:id="rId2"/>
    <sheet name="15222 " sheetId="3" r:id="rId3"/>
    <sheet name="15222-05 " sheetId="4" r:id="rId4"/>
    <sheet name="15222-25" sheetId="5" r:id="rId5"/>
  </sheets>
  <definedNames/>
  <calcPr fullCalcOnLoad="1"/>
</workbook>
</file>

<file path=xl/sharedStrings.xml><?xml version="1.0" encoding="utf-8"?>
<sst xmlns="http://schemas.openxmlformats.org/spreadsheetml/2006/main" count="280" uniqueCount="54">
  <si>
    <t xml:space="preserve">Výpočet byl zpracován dle novelizované metodiky pro výpočet hluku ze silniční dopravy, </t>
  </si>
  <si>
    <t>zpracované Ing. Janem Kozákem , CSc. A RNDr. Milošem Liberkem - Praha, listopad 1995</t>
  </si>
  <si>
    <t>s ohledem na informativní charakter výpočtu a zobecněná vstupní data nejsou dále uvažovány</t>
  </si>
  <si>
    <t>podrobnější korekce ve smyslu metodiky</t>
  </si>
  <si>
    <t>rok</t>
  </si>
  <si>
    <t>sčít.místo</t>
  </si>
  <si>
    <t>S</t>
  </si>
  <si>
    <r>
      <t>S</t>
    </r>
    <r>
      <rPr>
        <vertAlign val="subscript"/>
        <sz val="10"/>
        <rFont val="Arial CE"/>
        <family val="2"/>
      </rPr>
      <t>d</t>
    </r>
  </si>
  <si>
    <r>
      <t>n</t>
    </r>
    <r>
      <rPr>
        <vertAlign val="subscript"/>
        <sz val="10"/>
        <rFont val="Arial CE"/>
        <family val="2"/>
      </rPr>
      <t>d</t>
    </r>
  </si>
  <si>
    <r>
      <t>N</t>
    </r>
    <r>
      <rPr>
        <vertAlign val="subscript"/>
        <sz val="10"/>
        <rFont val="Arial CE"/>
        <family val="2"/>
      </rPr>
      <t xml:space="preserve">d </t>
    </r>
    <r>
      <rPr>
        <sz val="10"/>
        <rFont val="Arial CE"/>
        <family val="2"/>
      </rPr>
      <t>(%)</t>
    </r>
  </si>
  <si>
    <r>
      <t>n</t>
    </r>
    <r>
      <rPr>
        <vertAlign val="subscript"/>
        <sz val="10"/>
        <rFont val="Arial CE"/>
        <family val="2"/>
      </rPr>
      <t>OAd</t>
    </r>
  </si>
  <si>
    <r>
      <t>n</t>
    </r>
    <r>
      <rPr>
        <vertAlign val="subscript"/>
        <sz val="10"/>
        <rFont val="Arial CE"/>
        <family val="2"/>
      </rPr>
      <t>NAd</t>
    </r>
  </si>
  <si>
    <r>
      <t>S</t>
    </r>
    <r>
      <rPr>
        <vertAlign val="subscript"/>
        <sz val="10"/>
        <rFont val="Arial CE"/>
        <family val="2"/>
      </rPr>
      <t>n</t>
    </r>
  </si>
  <si>
    <r>
      <t>n</t>
    </r>
    <r>
      <rPr>
        <vertAlign val="subscript"/>
        <sz val="10"/>
        <rFont val="Arial CE"/>
        <family val="2"/>
      </rPr>
      <t>n</t>
    </r>
  </si>
  <si>
    <r>
      <t>N</t>
    </r>
    <r>
      <rPr>
        <vertAlign val="subscript"/>
        <sz val="10"/>
        <rFont val="Arial CE"/>
        <family val="2"/>
      </rPr>
      <t xml:space="preserve">n </t>
    </r>
    <r>
      <rPr>
        <sz val="10"/>
        <rFont val="Arial CE"/>
        <family val="2"/>
      </rPr>
      <t>(%)</t>
    </r>
  </si>
  <si>
    <r>
      <t>n</t>
    </r>
    <r>
      <rPr>
        <vertAlign val="subscript"/>
        <sz val="10"/>
        <rFont val="Arial CE"/>
        <family val="2"/>
      </rPr>
      <t>OAn</t>
    </r>
  </si>
  <si>
    <r>
      <t>n</t>
    </r>
    <r>
      <rPr>
        <vertAlign val="subscript"/>
        <sz val="10"/>
        <rFont val="Arial CE"/>
        <family val="2"/>
      </rPr>
      <t>NAn</t>
    </r>
  </si>
  <si>
    <t>v (km/h)</t>
  </si>
  <si>
    <r>
      <t>L</t>
    </r>
    <r>
      <rPr>
        <vertAlign val="subscript"/>
        <sz val="10"/>
        <rFont val="Arial CE"/>
        <family val="2"/>
      </rPr>
      <t>OA</t>
    </r>
  </si>
  <si>
    <r>
      <t>F</t>
    </r>
    <r>
      <rPr>
        <vertAlign val="subscript"/>
        <sz val="10"/>
        <rFont val="Arial CE"/>
        <family val="2"/>
      </rPr>
      <t>vOA</t>
    </r>
  </si>
  <si>
    <r>
      <t>L</t>
    </r>
    <r>
      <rPr>
        <vertAlign val="subscript"/>
        <sz val="10"/>
        <rFont val="Arial CE"/>
        <family val="2"/>
      </rPr>
      <t>NA</t>
    </r>
  </si>
  <si>
    <r>
      <t>F</t>
    </r>
    <r>
      <rPr>
        <vertAlign val="subscript"/>
        <sz val="10"/>
        <rFont val="Arial CE"/>
        <family val="2"/>
      </rPr>
      <t>vNA</t>
    </r>
  </si>
  <si>
    <r>
      <t>F</t>
    </r>
    <r>
      <rPr>
        <vertAlign val="subscript"/>
        <sz val="10"/>
        <rFont val="Arial CE"/>
        <family val="2"/>
      </rPr>
      <t>1</t>
    </r>
  </si>
  <si>
    <t>den</t>
  </si>
  <si>
    <r>
      <t>F</t>
    </r>
    <r>
      <rPr>
        <vertAlign val="subscript"/>
        <sz val="10"/>
        <rFont val="Arial CE"/>
        <family val="2"/>
      </rPr>
      <t>2</t>
    </r>
  </si>
  <si>
    <t>sklon</t>
  </si>
  <si>
    <t>nivelety</t>
  </si>
  <si>
    <t>noc</t>
  </si>
  <si>
    <r>
      <t>F</t>
    </r>
    <r>
      <rPr>
        <vertAlign val="subscript"/>
        <sz val="10"/>
        <rFont val="Arial CE"/>
        <family val="2"/>
      </rPr>
      <t>3</t>
    </r>
  </si>
  <si>
    <t>obrusná</t>
  </si>
  <si>
    <t>vrstva</t>
  </si>
  <si>
    <t>X</t>
  </si>
  <si>
    <r>
      <t>F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3</t>
    </r>
  </si>
  <si>
    <t>Y</t>
  </si>
  <si>
    <t>korekce vzdálenosti 15 m</t>
  </si>
  <si>
    <t xml:space="preserve">U </t>
  </si>
  <si>
    <t>odrazivý t.</t>
  </si>
  <si>
    <t>H(m)</t>
  </si>
  <si>
    <t>d(m)</t>
  </si>
  <si>
    <r>
      <t>I</t>
    </r>
    <r>
      <rPr>
        <b/>
        <vertAlign val="subscript"/>
        <sz val="10"/>
        <rFont val="Arial CE"/>
        <family val="2"/>
      </rPr>
      <t xml:space="preserve"> </t>
    </r>
    <r>
      <rPr>
        <b/>
        <sz val="10"/>
        <rFont val="Arial CE"/>
        <family val="2"/>
      </rPr>
      <t>dB(A)</t>
    </r>
  </si>
  <si>
    <t>výpočet izofony</t>
  </si>
  <si>
    <t>pohltivý t.</t>
  </si>
  <si>
    <t>AB</t>
  </si>
  <si>
    <t>3-4%</t>
  </si>
  <si>
    <t>PM</t>
  </si>
  <si>
    <t>odhad</t>
  </si>
  <si>
    <t>2-3%</t>
  </si>
  <si>
    <r>
      <t>I</t>
    </r>
    <r>
      <rPr>
        <b/>
        <vertAlign val="subscript"/>
        <sz val="10"/>
        <rFont val="Arial CE"/>
        <family val="2"/>
      </rPr>
      <t xml:space="preserve">60 </t>
    </r>
    <r>
      <rPr>
        <b/>
        <sz val="10"/>
        <rFont val="Arial CE"/>
        <family val="2"/>
      </rPr>
      <t>dB(A)</t>
    </r>
  </si>
  <si>
    <r>
      <t>I</t>
    </r>
    <r>
      <rPr>
        <b/>
        <vertAlign val="subscript"/>
        <sz val="10"/>
        <rFont val="Arial CE"/>
        <family val="2"/>
      </rPr>
      <t xml:space="preserve">50 </t>
    </r>
    <r>
      <rPr>
        <b/>
        <sz val="10"/>
        <rFont val="Arial CE"/>
        <family val="2"/>
      </rPr>
      <t>dB(A)</t>
    </r>
  </si>
  <si>
    <t>Výpočet izofony 60/50 dB (A) silnice III/15222 v katastru obce  Budkov- extravilán -rok 2005</t>
  </si>
  <si>
    <t>Výpočet izofony 60/50 dB (A) silnice III/15222 v katastru obce  Budkov- extravilán -rok 2025</t>
  </si>
  <si>
    <t>Výpočet hlukové hladiny silnice III/15113 v průtahu obce Budkov</t>
  </si>
  <si>
    <t>Výpočet hlukové hladiny silnice III/15114 v průtahu obce Budkov</t>
  </si>
  <si>
    <t>Výpočet hlukové hladiny silnice III/15222 v průtahu obce Budkov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</si>
</sst>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U14" sqref="U14"/>
    </sheetView>
  </sheetViews>
  <sheetFormatPr defaultColWidth="9.00390625" defaultRowHeight="12.75"/>
  <cols>
    <col min="1" max="1" width="8.75390625" style="0" customWidth="1"/>
    <col min="2" max="2" width="8.75390625" style="10" customWidth="1"/>
    <col min="3" max="3" width="8.75390625" style="11" customWidth="1"/>
    <col min="4" max="4" width="8.75390625" style="10" customWidth="1"/>
    <col min="5" max="5" width="8.75390625" style="11" customWidth="1"/>
    <col min="6" max="6" width="6.75390625" style="10" customWidth="1"/>
    <col min="7" max="7" width="6.75390625" style="11" customWidth="1"/>
    <col min="8" max="8" width="6.75390625" style="10" customWidth="1"/>
    <col min="9" max="9" width="7.25390625" style="13" customWidth="1"/>
    <col min="10" max="10" width="6.75390625" style="10" customWidth="1"/>
    <col min="11" max="11" width="6.75390625" style="13" customWidth="1"/>
  </cols>
  <sheetData>
    <row r="1" spans="1:11" s="1" customFormat="1" ht="12.75">
      <c r="A1" s="1" t="s">
        <v>51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9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9"/>
    </row>
    <row r="8" spans="2:6" ht="12.75">
      <c r="B8" s="10" t="s">
        <v>4</v>
      </c>
      <c r="C8" s="11">
        <v>2005</v>
      </c>
      <c r="E8" s="11" t="s">
        <v>5</v>
      </c>
      <c r="F8" s="12" t="s">
        <v>45</v>
      </c>
    </row>
    <row r="9" spans="2:3" ht="12.75">
      <c r="B9" s="10" t="s">
        <v>6</v>
      </c>
      <c r="C9" s="11">
        <v>300</v>
      </c>
    </row>
    <row r="10" spans="2:11" ht="15.75">
      <c r="B10" s="10" t="s">
        <v>7</v>
      </c>
      <c r="C10" s="11">
        <f>C9*0.96</f>
        <v>288</v>
      </c>
      <c r="D10" s="10" t="s">
        <v>8</v>
      </c>
      <c r="E10" s="11">
        <f>C10/16</f>
        <v>18</v>
      </c>
      <c r="F10" s="10" t="s">
        <v>9</v>
      </c>
      <c r="G10" s="11">
        <v>18</v>
      </c>
      <c r="H10" s="10" t="s">
        <v>10</v>
      </c>
      <c r="I10" s="13">
        <f>E10-K10</f>
        <v>14.76</v>
      </c>
      <c r="J10" s="10" t="s">
        <v>11</v>
      </c>
      <c r="K10" s="13">
        <f>E10*G10/100</f>
        <v>3.24</v>
      </c>
    </row>
    <row r="11" spans="2:11" ht="15.75">
      <c r="B11" s="10" t="s">
        <v>12</v>
      </c>
      <c r="C11" s="11">
        <f>C9-C10</f>
        <v>12</v>
      </c>
      <c r="D11" s="10" t="s">
        <v>13</v>
      </c>
      <c r="E11" s="11">
        <f>C11/8</f>
        <v>1.5</v>
      </c>
      <c r="F11" s="10" t="s">
        <v>14</v>
      </c>
      <c r="G11" s="11">
        <f>0.5*G10</f>
        <v>9</v>
      </c>
      <c r="H11" s="10" t="s">
        <v>15</v>
      </c>
      <c r="I11" s="13">
        <f>E11-K11</f>
        <v>1.365</v>
      </c>
      <c r="J11" s="10" t="s">
        <v>16</v>
      </c>
      <c r="K11" s="13">
        <f>E11*G11/100</f>
        <v>0.135</v>
      </c>
    </row>
    <row r="13" spans="2:3" ht="12.75">
      <c r="B13" s="10" t="s">
        <v>17</v>
      </c>
      <c r="C13" s="11">
        <v>50</v>
      </c>
    </row>
    <row r="15" spans="2:5" ht="15.75">
      <c r="B15" s="10" t="s">
        <v>18</v>
      </c>
      <c r="C15" s="11">
        <v>77.9</v>
      </c>
      <c r="D15" s="10" t="s">
        <v>19</v>
      </c>
      <c r="E15" s="11">
        <f>0.0000359*21.017</f>
        <v>0.0007545102999999999</v>
      </c>
    </row>
    <row r="16" spans="2:5" ht="15.75">
      <c r="B16" s="10" t="s">
        <v>20</v>
      </c>
      <c r="C16" s="11">
        <v>85.4</v>
      </c>
      <c r="D16" s="10" t="s">
        <v>21</v>
      </c>
      <c r="E16" s="11">
        <f>0.015*0.149</f>
        <v>0.002235</v>
      </c>
    </row>
    <row r="19" spans="2:10" ht="15.75">
      <c r="B19" s="10" t="s">
        <v>22</v>
      </c>
      <c r="C19" s="11">
        <f>I10*E15*61659500+K10*E16*346736850</f>
        <v>3197535.6885504657</v>
      </c>
      <c r="D19" s="10" t="s">
        <v>23</v>
      </c>
      <c r="F19" s="10" t="s">
        <v>24</v>
      </c>
      <c r="G19" s="11">
        <v>1.21</v>
      </c>
      <c r="H19" s="10" t="s">
        <v>43</v>
      </c>
      <c r="I19" s="11" t="s">
        <v>25</v>
      </c>
      <c r="J19" s="10" t="s">
        <v>26</v>
      </c>
    </row>
    <row r="20" spans="2:10" ht="15.75">
      <c r="B20" s="10" t="s">
        <v>22</v>
      </c>
      <c r="C20" s="11">
        <f>I11*E16*61659500+K11*E17*346736850</f>
        <v>188109.26111249998</v>
      </c>
      <c r="D20" s="10" t="s">
        <v>27</v>
      </c>
      <c r="F20" s="10" t="s">
        <v>28</v>
      </c>
      <c r="G20" s="11">
        <v>1.3</v>
      </c>
      <c r="H20" s="16" t="s">
        <v>44</v>
      </c>
      <c r="I20" s="11" t="s">
        <v>29</v>
      </c>
      <c r="J20" s="10" t="s">
        <v>30</v>
      </c>
    </row>
    <row r="21" ht="12.75">
      <c r="L21" s="10"/>
    </row>
    <row r="22" spans="2:3" ht="15.75">
      <c r="B22" s="10" t="s">
        <v>31</v>
      </c>
      <c r="C22" s="10" t="s">
        <v>32</v>
      </c>
    </row>
    <row r="23" spans="2:7" ht="12.75">
      <c r="B23" s="10" t="s">
        <v>31</v>
      </c>
      <c r="C23" s="11">
        <f>C19*G19*G20</f>
        <v>5029723.638089882</v>
      </c>
      <c r="D23" s="10" t="s">
        <v>23</v>
      </c>
      <c r="F23" s="10" t="s">
        <v>33</v>
      </c>
      <c r="G23" s="14">
        <f>10*LOG10(C23)-10.1</f>
        <v>56.91544123077821</v>
      </c>
    </row>
    <row r="24" spans="2:7" ht="12.75">
      <c r="B24" s="10" t="s">
        <v>31</v>
      </c>
      <c r="C24" s="11">
        <f>C20*G20*G19</f>
        <v>295895.86772996245</v>
      </c>
      <c r="D24" s="10" t="s">
        <v>27</v>
      </c>
      <c r="F24" s="10" t="s">
        <v>33</v>
      </c>
      <c r="G24" s="14">
        <f>10*LOG10(C24)-10.1</f>
        <v>44.611389001568945</v>
      </c>
    </row>
    <row r="25" ht="12.75">
      <c r="G25" s="14"/>
    </row>
    <row r="26" ht="12.75">
      <c r="B26" s="11" t="s">
        <v>34</v>
      </c>
    </row>
    <row r="27" spans="2:7" ht="12.75">
      <c r="B27" s="10" t="s">
        <v>35</v>
      </c>
      <c r="C27" s="11" t="s">
        <v>36</v>
      </c>
      <c r="D27" s="10" t="s">
        <v>37</v>
      </c>
      <c r="E27" s="11">
        <v>1.5</v>
      </c>
      <c r="F27" s="10" t="s">
        <v>38</v>
      </c>
      <c r="G27" s="11">
        <v>15</v>
      </c>
    </row>
    <row r="28" spans="2:3" ht="12.75">
      <c r="B28" s="10" t="s">
        <v>35</v>
      </c>
      <c r="C28" s="11">
        <v>2.6</v>
      </c>
    </row>
    <row r="30" spans="2:4" ht="14.25">
      <c r="B30" s="2" t="s">
        <v>39</v>
      </c>
      <c r="C30" s="15">
        <f>G23-2.6</f>
        <v>54.315441230778205</v>
      </c>
      <c r="D30" s="2" t="s">
        <v>23</v>
      </c>
    </row>
    <row r="31" spans="2:4" ht="14.25">
      <c r="B31" s="2" t="s">
        <v>39</v>
      </c>
      <c r="C31" s="15">
        <f>G24-2.6</f>
        <v>42.01138900156894</v>
      </c>
      <c r="D31" s="2" t="s">
        <v>27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U14" sqref="U14"/>
    </sheetView>
  </sheetViews>
  <sheetFormatPr defaultColWidth="9.00390625" defaultRowHeight="12.75"/>
  <cols>
    <col min="1" max="1" width="8.75390625" style="0" customWidth="1"/>
    <col min="2" max="2" width="8.75390625" style="10" customWidth="1"/>
    <col min="3" max="3" width="8.75390625" style="11" customWidth="1"/>
    <col min="4" max="4" width="8.75390625" style="10" customWidth="1"/>
    <col min="5" max="5" width="8.75390625" style="11" customWidth="1"/>
    <col min="6" max="6" width="6.75390625" style="10" customWidth="1"/>
    <col min="7" max="7" width="6.75390625" style="11" customWidth="1"/>
    <col min="8" max="8" width="6.75390625" style="10" customWidth="1"/>
    <col min="9" max="9" width="7.25390625" style="13" customWidth="1"/>
    <col min="10" max="10" width="6.75390625" style="10" customWidth="1"/>
    <col min="11" max="11" width="6.75390625" style="13" customWidth="1"/>
  </cols>
  <sheetData>
    <row r="1" spans="1:11" s="1" customFormat="1" ht="12.75">
      <c r="A1" s="1" t="s">
        <v>52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9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9"/>
    </row>
    <row r="8" spans="2:6" ht="12.75">
      <c r="B8" s="10" t="s">
        <v>4</v>
      </c>
      <c r="C8" s="11">
        <v>2005</v>
      </c>
      <c r="E8" s="11" t="s">
        <v>5</v>
      </c>
      <c r="F8" s="12" t="s">
        <v>45</v>
      </c>
    </row>
    <row r="9" spans="2:3" ht="12.75">
      <c r="B9" s="10" t="s">
        <v>6</v>
      </c>
      <c r="C9" s="11">
        <v>300</v>
      </c>
    </row>
    <row r="10" spans="2:11" ht="15.75">
      <c r="B10" s="10" t="s">
        <v>7</v>
      </c>
      <c r="C10" s="11">
        <f>C9*0.96</f>
        <v>288</v>
      </c>
      <c r="D10" s="10" t="s">
        <v>8</v>
      </c>
      <c r="E10" s="11">
        <f>C10/16</f>
        <v>18</v>
      </c>
      <c r="F10" s="10" t="s">
        <v>9</v>
      </c>
      <c r="G10" s="11">
        <v>18</v>
      </c>
      <c r="H10" s="10" t="s">
        <v>10</v>
      </c>
      <c r="I10" s="13">
        <f>E10-K10</f>
        <v>14.76</v>
      </c>
      <c r="J10" s="10" t="s">
        <v>11</v>
      </c>
      <c r="K10" s="13">
        <f>E10*G10/100</f>
        <v>3.24</v>
      </c>
    </row>
    <row r="11" spans="2:11" ht="15.75">
      <c r="B11" s="10" t="s">
        <v>12</v>
      </c>
      <c r="C11" s="11">
        <f>C9-C10</f>
        <v>12</v>
      </c>
      <c r="D11" s="10" t="s">
        <v>13</v>
      </c>
      <c r="E11" s="11">
        <f>C11/8</f>
        <v>1.5</v>
      </c>
      <c r="F11" s="10" t="s">
        <v>14</v>
      </c>
      <c r="G11" s="11">
        <f>0.5*G10</f>
        <v>9</v>
      </c>
      <c r="H11" s="10" t="s">
        <v>15</v>
      </c>
      <c r="I11" s="13">
        <f>E11-K11</f>
        <v>1.365</v>
      </c>
      <c r="J11" s="10" t="s">
        <v>16</v>
      </c>
      <c r="K11" s="13">
        <f>E11*G11/100</f>
        <v>0.135</v>
      </c>
    </row>
    <row r="13" spans="2:3" ht="12.75">
      <c r="B13" s="10" t="s">
        <v>17</v>
      </c>
      <c r="C13" s="11">
        <v>50</v>
      </c>
    </row>
    <row r="15" spans="2:5" ht="15.75">
      <c r="B15" s="10" t="s">
        <v>18</v>
      </c>
      <c r="C15" s="11">
        <v>77.9</v>
      </c>
      <c r="D15" s="10" t="s">
        <v>19</v>
      </c>
      <c r="E15" s="11">
        <f>0.0000359*21.017</f>
        <v>0.0007545102999999999</v>
      </c>
    </row>
    <row r="16" spans="2:5" ht="15.75">
      <c r="B16" s="10" t="s">
        <v>20</v>
      </c>
      <c r="C16" s="11">
        <v>85.4</v>
      </c>
      <c r="D16" s="10" t="s">
        <v>21</v>
      </c>
      <c r="E16" s="11">
        <f>0.015*0.149</f>
        <v>0.002235</v>
      </c>
    </row>
    <row r="19" spans="2:10" ht="15.75">
      <c r="B19" s="10" t="s">
        <v>22</v>
      </c>
      <c r="C19" s="11">
        <f>I10*E15*61659500+K10*E16*346736850</f>
        <v>3197535.6885504657</v>
      </c>
      <c r="D19" s="10" t="s">
        <v>23</v>
      </c>
      <c r="F19" s="10" t="s">
        <v>24</v>
      </c>
      <c r="G19" s="11">
        <v>1.13</v>
      </c>
      <c r="H19" s="10" t="s">
        <v>46</v>
      </c>
      <c r="I19" s="11" t="s">
        <v>25</v>
      </c>
      <c r="J19" s="10" t="s">
        <v>26</v>
      </c>
    </row>
    <row r="20" spans="2:10" ht="15.75">
      <c r="B20" s="10" t="s">
        <v>22</v>
      </c>
      <c r="C20" s="11">
        <f>I11*E16*61659500+K11*E17*346736850</f>
        <v>188109.26111249998</v>
      </c>
      <c r="D20" s="10" t="s">
        <v>27</v>
      </c>
      <c r="F20" s="10" t="s">
        <v>28</v>
      </c>
      <c r="G20" s="11">
        <v>1.3</v>
      </c>
      <c r="H20" s="16" t="s">
        <v>44</v>
      </c>
      <c r="I20" s="11" t="s">
        <v>29</v>
      </c>
      <c r="J20" s="10" t="s">
        <v>30</v>
      </c>
    </row>
    <row r="21" ht="12.75">
      <c r="L21" s="10"/>
    </row>
    <row r="22" spans="2:3" ht="15.75">
      <c r="B22" s="10" t="s">
        <v>31</v>
      </c>
      <c r="C22" s="10" t="s">
        <v>32</v>
      </c>
    </row>
    <row r="23" spans="2:7" ht="12.75">
      <c r="B23" s="10" t="s">
        <v>31</v>
      </c>
      <c r="C23" s="11">
        <f>C19*G19*G20</f>
        <v>4697179.926480634</v>
      </c>
      <c r="D23" s="10" t="s">
        <v>23</v>
      </c>
      <c r="F23" s="10" t="s">
        <v>33</v>
      </c>
      <c r="G23" s="14">
        <f>10*LOG10(C23)-10.1</f>
        <v>56.61837196244792</v>
      </c>
    </row>
    <row r="24" spans="2:7" ht="12.75">
      <c r="B24" s="10" t="s">
        <v>31</v>
      </c>
      <c r="C24" s="11">
        <f>C20*G20*G19</f>
        <v>276332.5045742625</v>
      </c>
      <c r="D24" s="10" t="s">
        <v>27</v>
      </c>
      <c r="F24" s="10" t="s">
        <v>33</v>
      </c>
      <c r="G24" s="14">
        <f>10*LOG10(C24)-10.1</f>
        <v>44.31431973323865</v>
      </c>
    </row>
    <row r="25" ht="12.75">
      <c r="G25" s="14"/>
    </row>
    <row r="26" ht="12.75">
      <c r="B26" s="11" t="s">
        <v>34</v>
      </c>
    </row>
    <row r="27" spans="2:7" ht="12.75">
      <c r="B27" s="10" t="s">
        <v>35</v>
      </c>
      <c r="C27" s="11" t="s">
        <v>36</v>
      </c>
      <c r="D27" s="10" t="s">
        <v>37</v>
      </c>
      <c r="E27" s="11">
        <v>1.5</v>
      </c>
      <c r="F27" s="10" t="s">
        <v>38</v>
      </c>
      <c r="G27" s="11">
        <v>15</v>
      </c>
    </row>
    <row r="28" spans="2:3" ht="12.75">
      <c r="B28" s="10" t="s">
        <v>35</v>
      </c>
      <c r="C28" s="11">
        <v>2.6</v>
      </c>
    </row>
    <row r="30" spans="2:4" ht="14.25">
      <c r="B30" s="2" t="s">
        <v>39</v>
      </c>
      <c r="C30" s="15">
        <f>G23-2.6</f>
        <v>54.018371962447915</v>
      </c>
      <c r="D30" s="2" t="s">
        <v>23</v>
      </c>
    </row>
    <row r="31" spans="2:4" ht="14.25">
      <c r="B31" s="2" t="s">
        <v>39</v>
      </c>
      <c r="C31" s="15">
        <f>G24-2.6</f>
        <v>41.714319733238646</v>
      </c>
      <c r="D31" s="2" t="s">
        <v>27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8.75390625" style="10" customWidth="1"/>
    <col min="3" max="3" width="8.75390625" style="11" customWidth="1"/>
    <col min="4" max="4" width="8.75390625" style="10" customWidth="1"/>
    <col min="5" max="5" width="8.75390625" style="11" customWidth="1"/>
    <col min="6" max="6" width="6.75390625" style="10" customWidth="1"/>
    <col min="7" max="7" width="6.75390625" style="11" customWidth="1"/>
    <col min="8" max="8" width="6.75390625" style="10" customWidth="1"/>
    <col min="9" max="9" width="7.25390625" style="13" customWidth="1"/>
    <col min="10" max="10" width="6.75390625" style="10" customWidth="1"/>
    <col min="11" max="11" width="6.75390625" style="13" customWidth="1"/>
  </cols>
  <sheetData>
    <row r="1" spans="1:11" s="1" customFormat="1" ht="12.75">
      <c r="A1" s="1" t="s">
        <v>53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8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8"/>
    </row>
    <row r="8" spans="2:6" ht="12.75">
      <c r="B8" s="10" t="s">
        <v>4</v>
      </c>
      <c r="C8" s="11">
        <v>2005</v>
      </c>
      <c r="E8" s="11" t="s">
        <v>5</v>
      </c>
      <c r="F8" s="12" t="s">
        <v>45</v>
      </c>
    </row>
    <row r="9" spans="2:3" ht="12.75">
      <c r="B9" s="10" t="s">
        <v>6</v>
      </c>
      <c r="C9" s="11">
        <v>400</v>
      </c>
    </row>
    <row r="10" spans="2:11" ht="15.75">
      <c r="B10" s="10" t="s">
        <v>7</v>
      </c>
      <c r="C10" s="11">
        <f>C9*0.96</f>
        <v>384</v>
      </c>
      <c r="D10" s="10" t="s">
        <v>8</v>
      </c>
      <c r="E10" s="11">
        <f>C10/16</f>
        <v>24</v>
      </c>
      <c r="F10" s="10" t="s">
        <v>9</v>
      </c>
      <c r="G10" s="11">
        <v>20</v>
      </c>
      <c r="H10" s="10" t="s">
        <v>10</v>
      </c>
      <c r="I10" s="13">
        <f>E10-K10</f>
        <v>19.2</v>
      </c>
      <c r="J10" s="10" t="s">
        <v>11</v>
      </c>
      <c r="K10" s="13">
        <f>E10*G10/100</f>
        <v>4.8</v>
      </c>
    </row>
    <row r="11" spans="2:11" ht="15.75">
      <c r="B11" s="10" t="s">
        <v>12</v>
      </c>
      <c r="C11" s="11">
        <f>C9-C10</f>
        <v>16</v>
      </c>
      <c r="D11" s="10" t="s">
        <v>13</v>
      </c>
      <c r="E11" s="11">
        <f>C11/8</f>
        <v>2</v>
      </c>
      <c r="F11" s="10" t="s">
        <v>14</v>
      </c>
      <c r="G11" s="11">
        <f>0.5*G10</f>
        <v>10</v>
      </c>
      <c r="H11" s="10" t="s">
        <v>15</v>
      </c>
      <c r="I11" s="13">
        <f>E11-K11</f>
        <v>1.8</v>
      </c>
      <c r="J11" s="10" t="s">
        <v>16</v>
      </c>
      <c r="K11" s="13">
        <f>E11*G11/100</f>
        <v>0.2</v>
      </c>
    </row>
    <row r="13" spans="2:3" ht="12.75">
      <c r="B13" s="10" t="s">
        <v>17</v>
      </c>
      <c r="C13" s="11">
        <v>50</v>
      </c>
    </row>
    <row r="15" spans="2:5" ht="15.75">
      <c r="B15" s="10" t="s">
        <v>18</v>
      </c>
      <c r="C15" s="11">
        <v>77.9</v>
      </c>
      <c r="D15" s="10" t="s">
        <v>19</v>
      </c>
      <c r="E15" s="11">
        <f>0.0000359*21.017</f>
        <v>0.0007545102999999999</v>
      </c>
    </row>
    <row r="16" spans="2:5" ht="15.75">
      <c r="B16" s="10" t="s">
        <v>20</v>
      </c>
      <c r="C16" s="11">
        <v>85.4</v>
      </c>
      <c r="D16" s="10" t="s">
        <v>21</v>
      </c>
      <c r="E16" s="11">
        <f>0.015*0.149</f>
        <v>0.002235</v>
      </c>
    </row>
    <row r="19" spans="2:10" ht="15.75">
      <c r="B19" s="10" t="s">
        <v>22</v>
      </c>
      <c r="C19" s="11">
        <f>I10*E15*61659500+K10*E16*346736850</f>
        <v>4613029.30138272</v>
      </c>
      <c r="D19" s="10" t="s">
        <v>23</v>
      </c>
      <c r="F19" s="10" t="s">
        <v>24</v>
      </c>
      <c r="G19" s="11">
        <v>1.13</v>
      </c>
      <c r="H19" s="10" t="s">
        <v>46</v>
      </c>
      <c r="I19" s="11" t="s">
        <v>25</v>
      </c>
      <c r="J19" s="10" t="s">
        <v>26</v>
      </c>
    </row>
    <row r="20" spans="2:10" ht="15.75">
      <c r="B20" s="10" t="s">
        <v>22</v>
      </c>
      <c r="C20" s="11">
        <f>I11*E16*61659500+K11*E17*346736850</f>
        <v>248056.16850000003</v>
      </c>
      <c r="D20" s="10" t="s">
        <v>27</v>
      </c>
      <c r="F20" s="10" t="s">
        <v>28</v>
      </c>
      <c r="G20" s="11">
        <v>1.1</v>
      </c>
      <c r="H20" s="16" t="s">
        <v>42</v>
      </c>
      <c r="I20" s="11" t="s">
        <v>29</v>
      </c>
      <c r="J20" s="10" t="s">
        <v>30</v>
      </c>
    </row>
    <row r="21" ht="12.75">
      <c r="L21" s="10"/>
    </row>
    <row r="22" spans="2:3" ht="15.75">
      <c r="B22" s="10" t="s">
        <v>31</v>
      </c>
      <c r="C22" s="10" t="s">
        <v>32</v>
      </c>
    </row>
    <row r="23" spans="2:7" ht="12.75">
      <c r="B23" s="10" t="s">
        <v>31</v>
      </c>
      <c r="C23" s="11">
        <f>C19*G19*G20</f>
        <v>5733995.4216187205</v>
      </c>
      <c r="D23" s="10" t="s">
        <v>23</v>
      </c>
      <c r="F23" s="10" t="s">
        <v>33</v>
      </c>
      <c r="G23" s="14">
        <f>10*LOG10(C23)-10.1</f>
        <v>57.48457341842673</v>
      </c>
    </row>
    <row r="24" spans="2:7" ht="12.75">
      <c r="B24" s="10" t="s">
        <v>31</v>
      </c>
      <c r="C24" s="11">
        <f>C20*G20*G19</f>
        <v>308333.81744550006</v>
      </c>
      <c r="D24" s="10" t="s">
        <v>27</v>
      </c>
      <c r="F24" s="10" t="s">
        <v>33</v>
      </c>
      <c r="G24" s="14">
        <f>10*LOG10(C24)-10.1</f>
        <v>44.79021159901783</v>
      </c>
    </row>
    <row r="25" ht="12.75">
      <c r="G25" s="14"/>
    </row>
    <row r="26" ht="12.75">
      <c r="B26" s="11" t="s">
        <v>34</v>
      </c>
    </row>
    <row r="27" spans="2:7" ht="12.75">
      <c r="B27" s="10" t="s">
        <v>35</v>
      </c>
      <c r="C27" s="11" t="s">
        <v>36</v>
      </c>
      <c r="D27" s="10" t="s">
        <v>37</v>
      </c>
      <c r="E27" s="11">
        <v>1.5</v>
      </c>
      <c r="F27" s="10" t="s">
        <v>38</v>
      </c>
      <c r="G27" s="11">
        <v>15</v>
      </c>
    </row>
    <row r="28" spans="2:3" ht="12.75">
      <c r="B28" s="10" t="s">
        <v>35</v>
      </c>
      <c r="C28" s="11">
        <v>2.6</v>
      </c>
    </row>
    <row r="30" spans="2:4" ht="14.25">
      <c r="B30" s="2" t="s">
        <v>39</v>
      </c>
      <c r="C30" s="15">
        <f>G23-2.6</f>
        <v>54.884573418426726</v>
      </c>
      <c r="D30" s="2" t="s">
        <v>23</v>
      </c>
    </row>
    <row r="31" spans="2:4" ht="14.25">
      <c r="B31" s="2" t="s">
        <v>39</v>
      </c>
      <c r="C31" s="15">
        <f>G24-2.6</f>
        <v>42.19021159901783</v>
      </c>
      <c r="D31" s="2" t="s">
        <v>27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U14" sqref="U14"/>
    </sheetView>
  </sheetViews>
  <sheetFormatPr defaultColWidth="9.00390625" defaultRowHeight="12.75"/>
  <cols>
    <col min="1" max="1" width="8.75390625" style="0" customWidth="1"/>
    <col min="2" max="2" width="8.75390625" style="10" customWidth="1"/>
    <col min="3" max="3" width="8.75390625" style="11" customWidth="1"/>
    <col min="4" max="4" width="8.75390625" style="10" customWidth="1"/>
    <col min="5" max="5" width="8.75390625" style="11" customWidth="1"/>
    <col min="6" max="6" width="6.75390625" style="10" customWidth="1"/>
    <col min="7" max="7" width="6.75390625" style="11" customWidth="1"/>
    <col min="8" max="8" width="6.75390625" style="10" customWidth="1"/>
    <col min="9" max="9" width="7.25390625" style="13" customWidth="1"/>
    <col min="10" max="10" width="6.75390625" style="10" customWidth="1"/>
    <col min="11" max="11" width="6.75390625" style="13" customWidth="1"/>
  </cols>
  <sheetData>
    <row r="1" spans="1:11" s="1" customFormat="1" ht="12.75">
      <c r="A1" s="1" t="s">
        <v>49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9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9"/>
    </row>
    <row r="8" spans="2:6" ht="12.75">
      <c r="B8" s="10" t="s">
        <v>4</v>
      </c>
      <c r="C8" s="11">
        <v>2005</v>
      </c>
      <c r="E8" s="11" t="s">
        <v>5</v>
      </c>
      <c r="F8" s="12" t="s">
        <v>45</v>
      </c>
    </row>
    <row r="9" spans="2:3" ht="12.75">
      <c r="B9" s="10" t="s">
        <v>6</v>
      </c>
      <c r="C9" s="11">
        <v>400</v>
      </c>
    </row>
    <row r="10" spans="2:11" ht="15.75">
      <c r="B10" s="10" t="s">
        <v>7</v>
      </c>
      <c r="C10" s="11">
        <f>C9*0.96</f>
        <v>384</v>
      </c>
      <c r="D10" s="10" t="s">
        <v>8</v>
      </c>
      <c r="E10" s="11">
        <f>C10/16</f>
        <v>24</v>
      </c>
      <c r="F10" s="10" t="s">
        <v>9</v>
      </c>
      <c r="G10" s="11">
        <v>20</v>
      </c>
      <c r="H10" s="10" t="s">
        <v>10</v>
      </c>
      <c r="I10" s="13">
        <f>E10-K10</f>
        <v>19.2</v>
      </c>
      <c r="J10" s="10" t="s">
        <v>11</v>
      </c>
      <c r="K10" s="13">
        <f>E10*G10/100</f>
        <v>4.8</v>
      </c>
    </row>
    <row r="11" spans="2:11" ht="15.75">
      <c r="B11" s="10" t="s">
        <v>12</v>
      </c>
      <c r="C11" s="11">
        <f>C9-C10</f>
        <v>16</v>
      </c>
      <c r="D11" s="10" t="s">
        <v>13</v>
      </c>
      <c r="E11" s="11">
        <f>C11/8</f>
        <v>2</v>
      </c>
      <c r="F11" s="10" t="s">
        <v>14</v>
      </c>
      <c r="G11" s="11">
        <f>0.5*G10</f>
        <v>10</v>
      </c>
      <c r="H11" s="10" t="s">
        <v>15</v>
      </c>
      <c r="I11" s="13">
        <f>E11-K11</f>
        <v>1.8</v>
      </c>
      <c r="J11" s="10" t="s">
        <v>16</v>
      </c>
      <c r="K11" s="13">
        <f>E11*G11/100</f>
        <v>0.2</v>
      </c>
    </row>
    <row r="13" spans="2:3" ht="12.75">
      <c r="B13" s="10" t="s">
        <v>17</v>
      </c>
      <c r="C13" s="11">
        <v>90</v>
      </c>
    </row>
    <row r="15" spans="2:5" ht="15.75">
      <c r="B15" s="10" t="s">
        <v>18</v>
      </c>
      <c r="C15" s="11">
        <v>74.1</v>
      </c>
      <c r="D15" s="10" t="s">
        <v>19</v>
      </c>
      <c r="E15" s="11">
        <v>0.001519</v>
      </c>
    </row>
    <row r="16" spans="2:5" ht="15.75">
      <c r="B16" s="10" t="s">
        <v>20</v>
      </c>
      <c r="C16" s="11">
        <v>80.2</v>
      </c>
      <c r="D16" s="10" t="s">
        <v>21</v>
      </c>
      <c r="E16" s="11">
        <v>0.002122</v>
      </c>
    </row>
    <row r="19" spans="2:10" ht="15.75">
      <c r="B19" s="10" t="s">
        <v>22</v>
      </c>
      <c r="C19" s="11">
        <f>I10*E15*25703958+K10*E16*104712850</f>
        <v>1816213.9992384003</v>
      </c>
      <c r="D19" s="10" t="s">
        <v>23</v>
      </c>
      <c r="F19" s="10" t="s">
        <v>24</v>
      </c>
      <c r="G19" s="11">
        <v>1.21</v>
      </c>
      <c r="H19" s="10" t="s">
        <v>43</v>
      </c>
      <c r="I19" s="11" t="s">
        <v>25</v>
      </c>
      <c r="J19" s="10" t="s">
        <v>26</v>
      </c>
    </row>
    <row r="20" spans="2:10" ht="15.75">
      <c r="B20" s="10" t="s">
        <v>22</v>
      </c>
      <c r="C20" s="11">
        <f>I11*E16*25703958+K11*E17*104712850</f>
        <v>98178.8379768</v>
      </c>
      <c r="D20" s="10" t="s">
        <v>27</v>
      </c>
      <c r="F20" s="10" t="s">
        <v>28</v>
      </c>
      <c r="G20" s="11">
        <v>1.3</v>
      </c>
      <c r="H20" s="10" t="s">
        <v>44</v>
      </c>
      <c r="I20" s="11" t="s">
        <v>29</v>
      </c>
      <c r="J20" s="10" t="s">
        <v>30</v>
      </c>
    </row>
    <row r="21" ht="12.75">
      <c r="L21" s="10"/>
    </row>
    <row r="22" spans="2:3" ht="15.75">
      <c r="B22" s="10" t="s">
        <v>31</v>
      </c>
      <c r="C22" s="10" t="s">
        <v>32</v>
      </c>
    </row>
    <row r="23" spans="2:7" ht="12.75">
      <c r="B23" s="10" t="s">
        <v>31</v>
      </c>
      <c r="C23" s="11">
        <f>C19*G19*G20</f>
        <v>2856904.6208020034</v>
      </c>
      <c r="D23" s="10" t="s">
        <v>23</v>
      </c>
      <c r="F23" s="10" t="s">
        <v>33</v>
      </c>
      <c r="G23" s="14">
        <f>10*LOG10(C23)-10.1</f>
        <v>54.45895741485008</v>
      </c>
    </row>
    <row r="24" spans="2:7" ht="12.75">
      <c r="B24" s="10" t="s">
        <v>31</v>
      </c>
      <c r="C24" s="11">
        <f>C20*G20*G19</f>
        <v>154435.3121375064</v>
      </c>
      <c r="D24" s="10" t="s">
        <v>27</v>
      </c>
      <c r="F24" s="10" t="s">
        <v>33</v>
      </c>
      <c r="G24" s="14">
        <f>10*LOG10(C24)-10.1</f>
        <v>41.7874661020329</v>
      </c>
    </row>
    <row r="25" ht="12.75">
      <c r="G25" s="14"/>
    </row>
    <row r="26" ht="12.75">
      <c r="B26" s="11" t="s">
        <v>40</v>
      </c>
    </row>
    <row r="27" spans="2:7" ht="12.75">
      <c r="B27" s="10" t="s">
        <v>35</v>
      </c>
      <c r="C27" s="11" t="s">
        <v>41</v>
      </c>
      <c r="D27" s="10" t="s">
        <v>37</v>
      </c>
      <c r="E27" s="11">
        <v>1.5</v>
      </c>
      <c r="F27" s="10" t="s">
        <v>38</v>
      </c>
      <c r="G27" s="3">
        <v>0</v>
      </c>
    </row>
    <row r="28" spans="2:3" ht="12.75">
      <c r="B28" s="10" t="s">
        <v>35</v>
      </c>
      <c r="C28" s="11">
        <f>8.78*LOG10((G27*G27+20.25)/76.5)</f>
        <v>-5.068135658753727</v>
      </c>
    </row>
    <row r="29" spans="2:4" ht="14.25">
      <c r="B29" s="2" t="s">
        <v>47</v>
      </c>
      <c r="C29" s="15">
        <f>G23-C28</f>
        <v>59.52709307360381</v>
      </c>
      <c r="D29" s="2" t="s">
        <v>23</v>
      </c>
    </row>
    <row r="31" spans="2:7" ht="12.75">
      <c r="B31" s="10" t="s">
        <v>35</v>
      </c>
      <c r="C31" s="11" t="s">
        <v>41</v>
      </c>
      <c r="D31" s="10" t="s">
        <v>37</v>
      </c>
      <c r="E31" s="11">
        <v>1.5</v>
      </c>
      <c r="F31" s="10" t="s">
        <v>38</v>
      </c>
      <c r="G31" s="11">
        <v>0</v>
      </c>
    </row>
    <row r="32" spans="2:3" ht="12.75">
      <c r="B32" s="10" t="s">
        <v>35</v>
      </c>
      <c r="C32" s="11">
        <f>8.78*LOG10((G31*G31+20.25)/76.5)</f>
        <v>-5.068135658753727</v>
      </c>
    </row>
    <row r="33" spans="2:4" ht="14.25">
      <c r="B33" s="2" t="s">
        <v>48</v>
      </c>
      <c r="C33" s="15">
        <f>G24-C32</f>
        <v>46.85560176078663</v>
      </c>
      <c r="D33" s="2" t="s">
        <v>27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U14" sqref="U14"/>
    </sheetView>
  </sheetViews>
  <sheetFormatPr defaultColWidth="9.00390625" defaultRowHeight="12.75"/>
  <cols>
    <col min="1" max="1" width="8.75390625" style="0" customWidth="1"/>
    <col min="2" max="2" width="8.75390625" style="10" customWidth="1"/>
    <col min="3" max="3" width="8.75390625" style="11" customWidth="1"/>
    <col min="4" max="4" width="8.75390625" style="10" customWidth="1"/>
    <col min="5" max="5" width="8.75390625" style="11" customWidth="1"/>
    <col min="6" max="6" width="6.75390625" style="10" customWidth="1"/>
    <col min="7" max="7" width="6.75390625" style="11" customWidth="1"/>
    <col min="8" max="8" width="6.75390625" style="10" customWidth="1"/>
    <col min="9" max="9" width="7.25390625" style="13" customWidth="1"/>
    <col min="10" max="10" width="6.75390625" style="10" customWidth="1"/>
    <col min="11" max="11" width="6.75390625" style="13" customWidth="1"/>
  </cols>
  <sheetData>
    <row r="1" spans="1:11" s="1" customFormat="1" ht="12.75">
      <c r="A1" s="1" t="s">
        <v>50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9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9"/>
    </row>
    <row r="8" spans="2:6" ht="12.75">
      <c r="B8" s="10" t="s">
        <v>4</v>
      </c>
      <c r="C8" s="11">
        <v>2025</v>
      </c>
      <c r="E8" s="11" t="s">
        <v>5</v>
      </c>
      <c r="F8" s="12" t="s">
        <v>45</v>
      </c>
    </row>
    <row r="9" spans="2:3" ht="12.75">
      <c r="B9" s="10" t="s">
        <v>6</v>
      </c>
      <c r="C9" s="11">
        <v>550</v>
      </c>
    </row>
    <row r="10" spans="2:11" ht="15.75">
      <c r="B10" s="10" t="s">
        <v>7</v>
      </c>
      <c r="C10" s="11">
        <f>C9*0.96</f>
        <v>528</v>
      </c>
      <c r="D10" s="10" t="s">
        <v>8</v>
      </c>
      <c r="E10" s="11">
        <f>C10/16</f>
        <v>33</v>
      </c>
      <c r="F10" s="10" t="s">
        <v>9</v>
      </c>
      <c r="G10" s="11">
        <v>19</v>
      </c>
      <c r="H10" s="10" t="s">
        <v>10</v>
      </c>
      <c r="I10" s="13">
        <f>E10-K10</f>
        <v>26.73</v>
      </c>
      <c r="J10" s="10" t="s">
        <v>11</v>
      </c>
      <c r="K10" s="13">
        <f>E10*G10/100</f>
        <v>6.27</v>
      </c>
    </row>
    <row r="11" spans="2:11" ht="15.75">
      <c r="B11" s="10" t="s">
        <v>12</v>
      </c>
      <c r="C11" s="11">
        <f>C9-C10</f>
        <v>22</v>
      </c>
      <c r="D11" s="10" t="s">
        <v>13</v>
      </c>
      <c r="E11" s="11">
        <f>C11/8</f>
        <v>2.75</v>
      </c>
      <c r="F11" s="10" t="s">
        <v>14</v>
      </c>
      <c r="G11" s="11">
        <f>0.5*G10</f>
        <v>9.5</v>
      </c>
      <c r="H11" s="10" t="s">
        <v>15</v>
      </c>
      <c r="I11" s="13">
        <f>E11-K11</f>
        <v>2.48875</v>
      </c>
      <c r="J11" s="10" t="s">
        <v>16</v>
      </c>
      <c r="K11" s="13">
        <f>E11*G11/100</f>
        <v>0.26125</v>
      </c>
    </row>
    <row r="13" spans="2:3" ht="12.75">
      <c r="B13" s="10" t="s">
        <v>17</v>
      </c>
      <c r="C13" s="11">
        <v>90</v>
      </c>
    </row>
    <row r="15" spans="2:5" ht="15.75">
      <c r="B15" s="10" t="s">
        <v>18</v>
      </c>
      <c r="C15" s="11">
        <v>74.1</v>
      </c>
      <c r="D15" s="10" t="s">
        <v>19</v>
      </c>
      <c r="E15" s="11">
        <v>0.001519</v>
      </c>
    </row>
    <row r="16" spans="2:5" ht="15.75">
      <c r="B16" s="10" t="s">
        <v>20</v>
      </c>
      <c r="C16" s="11">
        <v>80.2</v>
      </c>
      <c r="D16" s="10" t="s">
        <v>21</v>
      </c>
      <c r="E16" s="11">
        <v>0.002122</v>
      </c>
    </row>
    <row r="19" spans="2:10" ht="15.75">
      <c r="B19" s="10" t="s">
        <v>22</v>
      </c>
      <c r="C19" s="11">
        <f>I10*E15*25703958+K10*E16*104712850</f>
        <v>2436852.65163846</v>
      </c>
      <c r="D19" s="10" t="s">
        <v>23</v>
      </c>
      <c r="F19" s="10" t="s">
        <v>24</v>
      </c>
      <c r="G19" s="11">
        <v>1.21</v>
      </c>
      <c r="H19" s="10" t="s">
        <v>43</v>
      </c>
      <c r="I19" s="11" t="s">
        <v>25</v>
      </c>
      <c r="J19" s="10" t="s">
        <v>26</v>
      </c>
    </row>
    <row r="20" spans="2:10" ht="15.75">
      <c r="B20" s="10" t="s">
        <v>22</v>
      </c>
      <c r="C20" s="11">
        <f>I11*E16*25703958+K11*E17*104712850</f>
        <v>135745.87945264502</v>
      </c>
      <c r="D20" s="10" t="s">
        <v>27</v>
      </c>
      <c r="F20" s="10" t="s">
        <v>28</v>
      </c>
      <c r="G20" s="11">
        <v>1.1</v>
      </c>
      <c r="H20" s="10" t="s">
        <v>42</v>
      </c>
      <c r="I20" s="11" t="s">
        <v>29</v>
      </c>
      <c r="J20" s="10" t="s">
        <v>30</v>
      </c>
    </row>
    <row r="21" ht="12.75">
      <c r="L21" s="10"/>
    </row>
    <row r="22" spans="2:3" ht="15.75">
      <c r="B22" s="10" t="s">
        <v>31</v>
      </c>
      <c r="C22" s="10" t="s">
        <v>32</v>
      </c>
    </row>
    <row r="23" spans="2:7" ht="12.75">
      <c r="B23" s="10" t="s">
        <v>31</v>
      </c>
      <c r="C23" s="11">
        <f>C19*G19*G20</f>
        <v>3243450.8793307906</v>
      </c>
      <c r="D23" s="10" t="s">
        <v>23</v>
      </c>
      <c r="F23" s="10" t="s">
        <v>33</v>
      </c>
      <c r="G23" s="14">
        <f>10*LOG10(C23)-10.1</f>
        <v>55.01007325112824</v>
      </c>
    </row>
    <row r="24" spans="2:7" ht="12.75">
      <c r="B24" s="10" t="s">
        <v>31</v>
      </c>
      <c r="C24" s="11">
        <f>C20*G20*G19</f>
        <v>180677.7655514705</v>
      </c>
      <c r="D24" s="10" t="s">
        <v>27</v>
      </c>
      <c r="F24" s="10" t="s">
        <v>33</v>
      </c>
      <c r="G24" s="14">
        <f>10*LOG10(C24)-10.1</f>
        <v>42.469047109868384</v>
      </c>
    </row>
    <row r="25" ht="12.75">
      <c r="G25" s="14"/>
    </row>
    <row r="26" ht="12.75">
      <c r="B26" s="11" t="s">
        <v>40</v>
      </c>
    </row>
    <row r="27" spans="2:7" ht="12.75">
      <c r="B27" s="10" t="s">
        <v>35</v>
      </c>
      <c r="C27" s="11" t="s">
        <v>41</v>
      </c>
      <c r="D27" s="10" t="s">
        <v>37</v>
      </c>
      <c r="E27" s="11">
        <v>1.5</v>
      </c>
      <c r="F27" s="10" t="s">
        <v>38</v>
      </c>
      <c r="G27" s="3">
        <v>1</v>
      </c>
    </row>
    <row r="28" spans="2:3" ht="12.75">
      <c r="B28" s="10" t="s">
        <v>35</v>
      </c>
      <c r="C28" s="11">
        <f>8.78*LOG10((G27*G27+20.25)/76.5)</f>
        <v>-4.8843359567367814</v>
      </c>
    </row>
    <row r="29" spans="2:4" ht="14.25">
      <c r="B29" s="2" t="s">
        <v>47</v>
      </c>
      <c r="C29" s="15">
        <f>G23-C28</f>
        <v>59.894409207865024</v>
      </c>
      <c r="D29" s="2" t="s">
        <v>23</v>
      </c>
    </row>
    <row r="31" spans="2:7" ht="12.75">
      <c r="B31" s="10" t="s">
        <v>35</v>
      </c>
      <c r="C31" s="11" t="s">
        <v>41</v>
      </c>
      <c r="D31" s="10" t="s">
        <v>37</v>
      </c>
      <c r="E31" s="11">
        <v>1.5</v>
      </c>
      <c r="F31" s="10" t="s">
        <v>38</v>
      </c>
      <c r="G31" s="11">
        <v>0</v>
      </c>
    </row>
    <row r="32" spans="2:3" ht="12.75">
      <c r="B32" s="10" t="s">
        <v>35</v>
      </c>
      <c r="C32" s="11">
        <f>8.78*LOG10((G31*G31+20.25)/76.5)</f>
        <v>-5.068135658753727</v>
      </c>
    </row>
    <row r="33" spans="2:4" ht="14.25">
      <c r="B33" s="2" t="s">
        <v>48</v>
      </c>
      <c r="C33" s="15">
        <f>G24-C32</f>
        <v>47.53718276862211</v>
      </c>
      <c r="D33" s="2" t="s">
        <v>27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Uxa</dc:creator>
  <cp:keywords/>
  <dc:description/>
  <cp:lastModifiedBy>Brožek</cp:lastModifiedBy>
  <cp:lastPrinted>2009-06-18T09:50:54Z</cp:lastPrinted>
  <dcterms:created xsi:type="dcterms:W3CDTF">2005-05-15T17:22:53Z</dcterms:created>
  <dcterms:modified xsi:type="dcterms:W3CDTF">2009-06-18T10:14:30Z</dcterms:modified>
  <cp:category/>
  <cp:version/>
  <cp:contentType/>
  <cp:contentStatus/>
</cp:coreProperties>
</file>