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2120" activeTab="3"/>
  </bookViews>
  <sheets>
    <sheet name="III 50" sheetId="1" r:id="rId1"/>
    <sheet name="III 50 (2)" sheetId="2" r:id="rId2"/>
    <sheet name="III IZ05" sheetId="3" r:id="rId3"/>
    <sheet name="III IZ25" sheetId="4" r:id="rId4"/>
  </sheets>
  <definedNames/>
  <calcPr fullCalcOnLoad="1"/>
</workbook>
</file>

<file path=xl/sharedStrings.xml><?xml version="1.0" encoding="utf-8"?>
<sst xmlns="http://schemas.openxmlformats.org/spreadsheetml/2006/main" count="228" uniqueCount="56">
  <si>
    <t xml:space="preserve">Výpočet byl zpracován dle novelizované metodiky pro výpočet hluku ze silniční dopravy, </t>
  </si>
  <si>
    <t>zpracované RNDr. Milošem Liberkem a kolektivem- Praha, 2004</t>
  </si>
  <si>
    <t>s ohledem na informativní charakter výpočtu a zobecněná vstupní data nejsou dále uvažovány</t>
  </si>
  <si>
    <t>podrobnější korekce ve smyslu metodiky</t>
  </si>
  <si>
    <t>rok</t>
  </si>
  <si>
    <t>T</t>
  </si>
  <si>
    <t>O</t>
  </si>
  <si>
    <t>M</t>
  </si>
  <si>
    <t>S</t>
  </si>
  <si>
    <t>v (km/h)</t>
  </si>
  <si>
    <t>den</t>
  </si>
  <si>
    <t>2-3%</t>
  </si>
  <si>
    <t>sklon</t>
  </si>
  <si>
    <t>nivelety</t>
  </si>
  <si>
    <t>noc</t>
  </si>
  <si>
    <t xml:space="preserve">AB </t>
  </si>
  <si>
    <t>obrusná</t>
  </si>
  <si>
    <t>vrstva</t>
  </si>
  <si>
    <t>X</t>
  </si>
  <si>
    <t>Y</t>
  </si>
  <si>
    <t>korekce vzdálenosti 15 m</t>
  </si>
  <si>
    <t xml:space="preserve">U </t>
  </si>
  <si>
    <t>odrazivý t.</t>
  </si>
  <si>
    <t>H(m)</t>
  </si>
  <si>
    <t>d(m)</t>
  </si>
  <si>
    <t>zpracované IRNDr. Milošem Liberkem a kolektivem- Praha, 2004</t>
  </si>
  <si>
    <t>výpočet izofony</t>
  </si>
  <si>
    <t>pohltivý t.</t>
  </si>
  <si>
    <r>
      <t>P</t>
    </r>
    <r>
      <rPr>
        <vertAlign val="subscript"/>
        <sz val="10"/>
        <rFont val="Arial CE"/>
        <family val="2"/>
      </rPr>
      <t>NA</t>
    </r>
  </si>
  <si>
    <r>
      <t xml:space="preserve">PO </t>
    </r>
    <r>
      <rPr>
        <vertAlign val="subscript"/>
        <sz val="10"/>
        <rFont val="Arial CE"/>
        <family val="2"/>
      </rPr>
      <t>noc</t>
    </r>
  </si>
  <si>
    <r>
      <t xml:space="preserve">IO </t>
    </r>
    <r>
      <rPr>
        <vertAlign val="subscript"/>
        <sz val="10"/>
        <rFont val="Arial CE"/>
        <family val="2"/>
      </rPr>
      <t>noc</t>
    </r>
  </si>
  <si>
    <r>
      <t>IO</t>
    </r>
    <r>
      <rPr>
        <vertAlign val="subscript"/>
        <sz val="10"/>
        <rFont val="Arial CE"/>
        <family val="2"/>
      </rPr>
      <t>den</t>
    </r>
  </si>
  <si>
    <r>
      <t xml:space="preserve">PN </t>
    </r>
    <r>
      <rPr>
        <vertAlign val="subscript"/>
        <sz val="10"/>
        <rFont val="Arial CE"/>
        <family val="2"/>
      </rPr>
      <t>noc</t>
    </r>
  </si>
  <si>
    <r>
      <t xml:space="preserve">IN </t>
    </r>
    <r>
      <rPr>
        <vertAlign val="subscript"/>
        <sz val="10"/>
        <rFont val="Arial CE"/>
        <family val="2"/>
      </rPr>
      <t>noc</t>
    </r>
  </si>
  <si>
    <r>
      <t>IN</t>
    </r>
    <r>
      <rPr>
        <vertAlign val="subscript"/>
        <sz val="10"/>
        <rFont val="Arial CE"/>
        <family val="2"/>
      </rPr>
      <t>den</t>
    </r>
  </si>
  <si>
    <r>
      <t>n</t>
    </r>
    <r>
      <rPr>
        <vertAlign val="subscript"/>
        <sz val="10"/>
        <rFont val="Arial CE"/>
        <family val="2"/>
      </rPr>
      <t>OAd</t>
    </r>
  </si>
  <si>
    <r>
      <t>n</t>
    </r>
    <r>
      <rPr>
        <vertAlign val="subscript"/>
        <sz val="10"/>
        <rFont val="Arial CE"/>
        <family val="2"/>
      </rPr>
      <t>NAd</t>
    </r>
  </si>
  <si>
    <r>
      <t>n</t>
    </r>
    <r>
      <rPr>
        <vertAlign val="subscript"/>
        <sz val="10"/>
        <rFont val="Arial CE"/>
        <family val="2"/>
      </rPr>
      <t>OAn</t>
    </r>
  </si>
  <si>
    <r>
      <t>n</t>
    </r>
    <r>
      <rPr>
        <vertAlign val="subscript"/>
        <sz val="10"/>
        <rFont val="Arial CE"/>
        <family val="2"/>
      </rPr>
      <t>NAn</t>
    </r>
  </si>
  <si>
    <r>
      <t>L</t>
    </r>
    <r>
      <rPr>
        <vertAlign val="subscript"/>
        <sz val="10"/>
        <rFont val="Arial CE"/>
        <family val="2"/>
      </rPr>
      <t>OA</t>
    </r>
  </si>
  <si>
    <r>
      <t>F</t>
    </r>
    <r>
      <rPr>
        <vertAlign val="subscript"/>
        <sz val="10"/>
        <rFont val="Arial CE"/>
        <family val="2"/>
      </rPr>
      <t>vOA</t>
    </r>
  </si>
  <si>
    <r>
      <t>L</t>
    </r>
    <r>
      <rPr>
        <vertAlign val="subscript"/>
        <sz val="10"/>
        <rFont val="Arial CE"/>
        <family val="2"/>
      </rPr>
      <t>NA</t>
    </r>
  </si>
  <si>
    <r>
      <t>F</t>
    </r>
    <r>
      <rPr>
        <vertAlign val="subscript"/>
        <sz val="10"/>
        <rFont val="Arial CE"/>
        <family val="2"/>
      </rPr>
      <t>vNA</t>
    </r>
  </si>
  <si>
    <r>
      <t>F</t>
    </r>
    <r>
      <rPr>
        <vertAlign val="subscript"/>
        <sz val="10"/>
        <rFont val="Arial CE"/>
        <family val="2"/>
      </rPr>
      <t>1</t>
    </r>
  </si>
  <si>
    <r>
      <t>F</t>
    </r>
    <r>
      <rPr>
        <vertAlign val="subscript"/>
        <sz val="10"/>
        <rFont val="Arial CE"/>
        <family val="2"/>
      </rPr>
      <t>2</t>
    </r>
  </si>
  <si>
    <r>
      <t>F</t>
    </r>
    <r>
      <rPr>
        <vertAlign val="subscript"/>
        <sz val="10"/>
        <rFont val="Arial CE"/>
        <family val="2"/>
      </rPr>
      <t>3</t>
    </r>
  </si>
  <si>
    <r>
      <t>F</t>
    </r>
    <r>
      <rPr>
        <vertAlign val="subscript"/>
        <sz val="10"/>
        <rFont val="Arial CE"/>
        <family val="2"/>
      </rPr>
      <t>1</t>
    </r>
    <r>
      <rPr>
        <sz val="10"/>
        <rFont val="Arial CE"/>
        <family val="2"/>
      </rPr>
      <t>xF</t>
    </r>
    <r>
      <rPr>
        <vertAlign val="subscript"/>
        <sz val="10"/>
        <rFont val="Arial CE"/>
        <family val="2"/>
      </rPr>
      <t>2</t>
    </r>
    <r>
      <rPr>
        <sz val="10"/>
        <rFont val="Arial CE"/>
        <family val="2"/>
      </rPr>
      <t>xF</t>
    </r>
    <r>
      <rPr>
        <vertAlign val="subscript"/>
        <sz val="10"/>
        <rFont val="Arial CE"/>
        <family val="2"/>
      </rPr>
      <t>3</t>
    </r>
  </si>
  <si>
    <r>
      <t>I</t>
    </r>
    <r>
      <rPr>
        <b/>
        <vertAlign val="subscript"/>
        <sz val="10"/>
        <rFont val="Arial CE"/>
        <family val="2"/>
      </rPr>
      <t xml:space="preserve"> </t>
    </r>
    <r>
      <rPr>
        <b/>
        <sz val="10"/>
        <rFont val="Arial CE"/>
        <family val="2"/>
      </rPr>
      <t>dB(A)</t>
    </r>
  </si>
  <si>
    <r>
      <t>I</t>
    </r>
    <r>
      <rPr>
        <b/>
        <vertAlign val="subscript"/>
        <sz val="10"/>
        <rFont val="Arial CE"/>
        <family val="2"/>
      </rPr>
      <t xml:space="preserve">55 </t>
    </r>
    <r>
      <rPr>
        <b/>
        <sz val="10"/>
        <rFont val="Arial CE"/>
        <family val="2"/>
      </rPr>
      <t>dB(A)</t>
    </r>
  </si>
  <si>
    <r>
      <t>I</t>
    </r>
    <r>
      <rPr>
        <b/>
        <vertAlign val="subscript"/>
        <sz val="10"/>
        <rFont val="Arial CE"/>
        <family val="2"/>
      </rPr>
      <t xml:space="preserve">45 </t>
    </r>
    <r>
      <rPr>
        <b/>
        <sz val="10"/>
        <rFont val="Arial CE"/>
        <family val="2"/>
      </rPr>
      <t>dB(A)</t>
    </r>
  </si>
  <si>
    <t>odhad</t>
  </si>
  <si>
    <t>PM</t>
  </si>
  <si>
    <t>Výpočet hlukové hladiny silnice  III/41110 v průtahu obce Kojatice</t>
  </si>
  <si>
    <t>Výpočet hlukové hladiny silnice III/41110 v katastru obceKojatice- izofona 2005</t>
  </si>
  <si>
    <t>Výpočet hlukové hladiny silnice II/I41110 v katastru obce Kojatice - izofona 2025</t>
  </si>
  <si>
    <t>Výpočet hlukové hladiny silnice  III/15221 v průtahu obce Kojatice-V.Újezd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</si>
</sst>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vertAlign val="subscript"/>
      <sz val="10"/>
      <name val="Arial CE"/>
      <family val="2"/>
    </font>
    <font>
      <b/>
      <vertAlign val="subscript"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6" sqref="A6:IV6"/>
    </sheetView>
  </sheetViews>
  <sheetFormatPr defaultColWidth="9.00390625" defaultRowHeight="12.75"/>
  <cols>
    <col min="1" max="1" width="8.75390625" style="0" customWidth="1"/>
    <col min="2" max="4" width="8.75390625" style="11" customWidth="1"/>
    <col min="5" max="5" width="8.75390625" style="12" customWidth="1"/>
    <col min="6" max="6" width="8.875" style="11" customWidth="1"/>
    <col min="7" max="7" width="6.75390625" style="12" customWidth="1"/>
    <col min="8" max="8" width="6.75390625" style="11" customWidth="1"/>
    <col min="9" max="9" width="7.25390625" style="13" customWidth="1"/>
    <col min="10" max="10" width="6.75390625" style="11" customWidth="1"/>
    <col min="11" max="11" width="6.75390625" style="13" customWidth="1"/>
  </cols>
  <sheetData>
    <row r="1" spans="1:11" s="1" customFormat="1" ht="12.75">
      <c r="A1" s="1" t="s">
        <v>52</v>
      </c>
      <c r="B1" s="2"/>
      <c r="C1" s="2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2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6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1</v>
      </c>
      <c r="B4" s="6"/>
      <c r="C4" s="6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5" t="s">
        <v>2</v>
      </c>
      <c r="B5" s="6"/>
      <c r="C5" s="6"/>
      <c r="D5" s="6"/>
      <c r="E5" s="7"/>
      <c r="F5" s="6"/>
      <c r="G5" s="7"/>
      <c r="H5" s="6"/>
      <c r="I5" s="8"/>
      <c r="J5" s="6"/>
      <c r="K5" s="8"/>
    </row>
    <row r="6" spans="1:11" s="5" customFormat="1" ht="12.75">
      <c r="A6" s="5" t="s">
        <v>3</v>
      </c>
      <c r="B6" s="6"/>
      <c r="C6" s="6"/>
      <c r="D6" s="6"/>
      <c r="E6" s="7"/>
      <c r="F6" s="6"/>
      <c r="G6" s="7"/>
      <c r="H6" s="6"/>
      <c r="I6" s="8"/>
      <c r="J6" s="6"/>
      <c r="K6" s="8"/>
    </row>
    <row r="8" spans="2:4" ht="12.75">
      <c r="B8" s="11" t="s">
        <v>4</v>
      </c>
      <c r="C8" s="11">
        <v>2005</v>
      </c>
      <c r="D8" s="11" t="s">
        <v>50</v>
      </c>
    </row>
    <row r="9" spans="2:6" ht="15.75">
      <c r="B9" s="11" t="s">
        <v>5</v>
      </c>
      <c r="C9" s="11">
        <v>60</v>
      </c>
      <c r="E9" s="11" t="s">
        <v>28</v>
      </c>
      <c r="F9" s="11">
        <f>(C9/C12*100)</f>
        <v>16.216216216216218</v>
      </c>
    </row>
    <row r="10" spans="2:11" ht="15.75">
      <c r="B10" s="11" t="s">
        <v>6</v>
      </c>
      <c r="C10" s="11">
        <v>300</v>
      </c>
      <c r="E10" s="11" t="s">
        <v>29</v>
      </c>
      <c r="F10" s="11">
        <f>(6.4+(-2.1+0.2*F9))/100</f>
        <v>0.07543243243243244</v>
      </c>
      <c r="H10" s="11" t="s">
        <v>30</v>
      </c>
      <c r="I10" s="13">
        <f>(C10+C11)*F10</f>
        <v>23.384054054054058</v>
      </c>
      <c r="J10" s="11" t="s">
        <v>31</v>
      </c>
      <c r="K10" s="13">
        <f>(C10+C11)-I10</f>
        <v>286.61594594594595</v>
      </c>
    </row>
    <row r="11" spans="2:11" ht="15.75">
      <c r="B11" s="11" t="s">
        <v>7</v>
      </c>
      <c r="C11" s="11">
        <v>10</v>
      </c>
      <c r="E11" s="11" t="s">
        <v>32</v>
      </c>
      <c r="F11" s="11">
        <f>(7.9)/100</f>
        <v>0.079</v>
      </c>
      <c r="H11" s="11" t="s">
        <v>33</v>
      </c>
      <c r="I11" s="13">
        <f>(C9)*F11</f>
        <v>4.74</v>
      </c>
      <c r="J11" s="11" t="s">
        <v>34</v>
      </c>
      <c r="K11" s="13">
        <f>C9-I11</f>
        <v>55.26</v>
      </c>
    </row>
    <row r="12" spans="2:3" ht="12.75">
      <c r="B12" s="11" t="s">
        <v>8</v>
      </c>
      <c r="C12" s="11">
        <v>370</v>
      </c>
    </row>
    <row r="13" spans="2:11" ht="15.75">
      <c r="B13" s="11" t="s">
        <v>9</v>
      </c>
      <c r="C13" s="11">
        <v>50</v>
      </c>
      <c r="D13" s="11">
        <v>45</v>
      </c>
      <c r="H13" s="11" t="s">
        <v>35</v>
      </c>
      <c r="I13" s="13">
        <f>K10/18</f>
        <v>15.923108108108108</v>
      </c>
      <c r="J13" s="11" t="s">
        <v>36</v>
      </c>
      <c r="K13" s="13">
        <f>K11/18</f>
        <v>3.07</v>
      </c>
    </row>
    <row r="14" spans="8:11" ht="15.75">
      <c r="H14" s="11" t="s">
        <v>37</v>
      </c>
      <c r="I14" s="13">
        <f>I10/6</f>
        <v>3.897342342342343</v>
      </c>
      <c r="J14" s="11" t="s">
        <v>38</v>
      </c>
      <c r="K14" s="13">
        <f>I11/6</f>
        <v>0.79</v>
      </c>
    </row>
    <row r="16" spans="2:5" ht="15.75">
      <c r="B16" s="11" t="s">
        <v>39</v>
      </c>
      <c r="C16" s="11">
        <v>75.6</v>
      </c>
      <c r="D16" s="11" t="s">
        <v>40</v>
      </c>
      <c r="E16" s="12">
        <v>0.0007545</v>
      </c>
    </row>
    <row r="17" spans="2:5" ht="15.75">
      <c r="B17" s="11" t="s">
        <v>41</v>
      </c>
      <c r="C17" s="11">
        <v>82.4</v>
      </c>
      <c r="D17" s="11" t="s">
        <v>42</v>
      </c>
      <c r="E17" s="12">
        <v>0.002236</v>
      </c>
    </row>
    <row r="20" spans="2:10" ht="15.75">
      <c r="B20" s="11" t="s">
        <v>43</v>
      </c>
      <c r="C20" s="11">
        <f>I13*E16*36307805+K13*E17*173780080</f>
        <v>1629118.261867755</v>
      </c>
      <c r="D20" s="11" t="s">
        <v>10</v>
      </c>
      <c r="F20" s="11" t="s">
        <v>44</v>
      </c>
      <c r="G20" s="12">
        <v>1.13</v>
      </c>
      <c r="H20" s="11" t="s">
        <v>11</v>
      </c>
      <c r="I20" s="12" t="s">
        <v>12</v>
      </c>
      <c r="J20" s="11" t="s">
        <v>13</v>
      </c>
    </row>
    <row r="21" spans="2:10" ht="15.75">
      <c r="B21" s="11" t="s">
        <v>43</v>
      </c>
      <c r="C21" s="11">
        <f>I14*E16*30602954+K14*E17*138038430</f>
        <v>333825.96145582857</v>
      </c>
      <c r="D21" s="11" t="s">
        <v>14</v>
      </c>
      <c r="F21" s="11" t="s">
        <v>45</v>
      </c>
      <c r="G21" s="12">
        <v>1.3</v>
      </c>
      <c r="H21" s="11" t="s">
        <v>51</v>
      </c>
      <c r="I21" s="12" t="s">
        <v>16</v>
      </c>
      <c r="J21" s="11" t="s">
        <v>17</v>
      </c>
    </row>
    <row r="22" ht="12.75">
      <c r="L22" s="11"/>
    </row>
    <row r="23" spans="2:3" ht="15.75">
      <c r="B23" s="11" t="s">
        <v>18</v>
      </c>
      <c r="C23" s="11" t="s">
        <v>46</v>
      </c>
    </row>
    <row r="24" spans="2:7" ht="12.75">
      <c r="B24" s="11" t="s">
        <v>18</v>
      </c>
      <c r="C24" s="11">
        <f>C20*G20*G21</f>
        <v>2393174.726683732</v>
      </c>
      <c r="D24" s="11" t="s">
        <v>10</v>
      </c>
      <c r="F24" s="11" t="s">
        <v>19</v>
      </c>
      <c r="G24" s="14">
        <f>10*LOG10(C24)-10.1</f>
        <v>53.689744077920416</v>
      </c>
    </row>
    <row r="25" spans="2:7" ht="12.75">
      <c r="B25" s="11" t="s">
        <v>18</v>
      </c>
      <c r="C25" s="11">
        <f>C21*G21*G20</f>
        <v>490390.3373786122</v>
      </c>
      <c r="D25" s="11" t="s">
        <v>14</v>
      </c>
      <c r="F25" s="11" t="s">
        <v>19</v>
      </c>
      <c r="G25" s="14">
        <f>10*LOG10(C25)-10.1</f>
        <v>46.80541904282601</v>
      </c>
    </row>
    <row r="26" ht="12.75">
      <c r="G26" s="14"/>
    </row>
    <row r="27" ht="12.75">
      <c r="B27" s="12" t="s">
        <v>20</v>
      </c>
    </row>
    <row r="28" spans="2:7" ht="12.75">
      <c r="B28" s="11" t="s">
        <v>21</v>
      </c>
      <c r="C28" s="11" t="s">
        <v>22</v>
      </c>
      <c r="D28" s="11" t="s">
        <v>23</v>
      </c>
      <c r="E28" s="12">
        <v>1.5</v>
      </c>
      <c r="F28" s="11" t="s">
        <v>24</v>
      </c>
      <c r="G28" s="12">
        <v>15</v>
      </c>
    </row>
    <row r="29" spans="2:3" ht="12.75">
      <c r="B29" s="11" t="s">
        <v>21</v>
      </c>
      <c r="C29" s="11">
        <v>2.4</v>
      </c>
    </row>
    <row r="31" spans="2:4" ht="14.25">
      <c r="B31" s="2" t="s">
        <v>47</v>
      </c>
      <c r="C31" s="15">
        <f>G24-2.4</f>
        <v>51.28974407792042</v>
      </c>
      <c r="D31" s="2" t="s">
        <v>10</v>
      </c>
    </row>
    <row r="32" spans="2:4" ht="14.25">
      <c r="B32" s="2" t="s">
        <v>47</v>
      </c>
      <c r="C32" s="15">
        <f>G25-2.4</f>
        <v>44.40541904282601</v>
      </c>
      <c r="D32" s="2" t="s">
        <v>14</v>
      </c>
    </row>
  </sheetData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&amp;R36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5" sqref="A5:I6"/>
    </sheetView>
  </sheetViews>
  <sheetFormatPr defaultColWidth="9.00390625" defaultRowHeight="12.75"/>
  <cols>
    <col min="1" max="1" width="8.75390625" style="0" customWidth="1"/>
    <col min="2" max="4" width="8.75390625" style="11" customWidth="1"/>
    <col min="5" max="5" width="8.75390625" style="12" customWidth="1"/>
    <col min="6" max="6" width="8.875" style="11" customWidth="1"/>
    <col min="7" max="7" width="6.75390625" style="12" customWidth="1"/>
    <col min="8" max="8" width="6.75390625" style="11" customWidth="1"/>
    <col min="9" max="9" width="7.25390625" style="13" customWidth="1"/>
    <col min="10" max="10" width="6.75390625" style="11" customWidth="1"/>
    <col min="11" max="11" width="6.75390625" style="13" customWidth="1"/>
  </cols>
  <sheetData>
    <row r="1" spans="1:11" s="1" customFormat="1" ht="12.75">
      <c r="A1" s="1" t="s">
        <v>55</v>
      </c>
      <c r="B1" s="2"/>
      <c r="C1" s="2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2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6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1</v>
      </c>
      <c r="B4" s="6"/>
      <c r="C4" s="6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5" t="s">
        <v>2</v>
      </c>
      <c r="B5" s="6"/>
      <c r="C5" s="6"/>
      <c r="D5" s="6"/>
      <c r="E5" s="7"/>
      <c r="F5" s="6"/>
      <c r="G5" s="7"/>
      <c r="H5" s="6"/>
      <c r="I5" s="8"/>
      <c r="J5" s="9"/>
      <c r="K5" s="10"/>
    </row>
    <row r="6" spans="1:11" s="5" customFormat="1" ht="12.75">
      <c r="A6" s="5" t="s">
        <v>3</v>
      </c>
      <c r="B6" s="6"/>
      <c r="C6" s="6"/>
      <c r="D6" s="6"/>
      <c r="E6" s="7"/>
      <c r="F6" s="6"/>
      <c r="G6" s="7"/>
      <c r="H6" s="6"/>
      <c r="I6" s="8"/>
      <c r="J6" s="9"/>
      <c r="K6" s="10"/>
    </row>
    <row r="8" spans="2:4" ht="12.75">
      <c r="B8" s="11" t="s">
        <v>4</v>
      </c>
      <c r="C8" s="11">
        <v>2005</v>
      </c>
      <c r="D8" s="11" t="s">
        <v>50</v>
      </c>
    </row>
    <row r="9" spans="2:6" ht="15.75">
      <c r="B9" s="11" t="s">
        <v>5</v>
      </c>
      <c r="C9" s="11">
        <v>20</v>
      </c>
      <c r="E9" s="11" t="s">
        <v>28</v>
      </c>
      <c r="F9" s="11">
        <f>(C9/C12*100)</f>
        <v>7.142857142857142</v>
      </c>
    </row>
    <row r="10" spans="2:11" ht="15.75">
      <c r="B10" s="11" t="s">
        <v>6</v>
      </c>
      <c r="C10" s="11">
        <v>250</v>
      </c>
      <c r="E10" s="11" t="s">
        <v>29</v>
      </c>
      <c r="F10" s="11">
        <f>(6.4+(-2.1+0.2*F9))/100</f>
        <v>0.05728571428571429</v>
      </c>
      <c r="H10" s="11" t="s">
        <v>30</v>
      </c>
      <c r="I10" s="13">
        <f>(C10+C11)*F10</f>
        <v>14.894285714285715</v>
      </c>
      <c r="J10" s="11" t="s">
        <v>31</v>
      </c>
      <c r="K10" s="13">
        <f>(C10+C11)-I10</f>
        <v>245.10571428571427</v>
      </c>
    </row>
    <row r="11" spans="2:11" ht="15.75">
      <c r="B11" s="11" t="s">
        <v>7</v>
      </c>
      <c r="C11" s="11">
        <v>10</v>
      </c>
      <c r="E11" s="11" t="s">
        <v>32</v>
      </c>
      <c r="F11" s="11">
        <f>(7.9)/100</f>
        <v>0.079</v>
      </c>
      <c r="H11" s="11" t="s">
        <v>33</v>
      </c>
      <c r="I11" s="13">
        <f>(C9)*F11</f>
        <v>1.58</v>
      </c>
      <c r="J11" s="11" t="s">
        <v>34</v>
      </c>
      <c r="K11" s="13">
        <f>C9-I11</f>
        <v>18.42</v>
      </c>
    </row>
    <row r="12" spans="2:3" ht="12.75">
      <c r="B12" s="11" t="s">
        <v>8</v>
      </c>
      <c r="C12" s="11">
        <v>280</v>
      </c>
    </row>
    <row r="13" spans="2:11" ht="15.75">
      <c r="B13" s="11" t="s">
        <v>9</v>
      </c>
      <c r="C13" s="11">
        <v>50</v>
      </c>
      <c r="D13" s="11">
        <v>45</v>
      </c>
      <c r="H13" s="11" t="s">
        <v>35</v>
      </c>
      <c r="I13" s="13">
        <f>K10/18</f>
        <v>13.616984126984127</v>
      </c>
      <c r="J13" s="11" t="s">
        <v>36</v>
      </c>
      <c r="K13" s="13">
        <f>K11/18</f>
        <v>1.0233333333333334</v>
      </c>
    </row>
    <row r="14" spans="8:11" ht="15.75">
      <c r="H14" s="11" t="s">
        <v>37</v>
      </c>
      <c r="I14" s="13">
        <f>I10/6</f>
        <v>2.4823809523809524</v>
      </c>
      <c r="J14" s="11" t="s">
        <v>38</v>
      </c>
      <c r="K14" s="13">
        <f>I11/6</f>
        <v>0.26333333333333336</v>
      </c>
    </row>
    <row r="16" spans="2:5" ht="15.75">
      <c r="B16" s="11" t="s">
        <v>39</v>
      </c>
      <c r="C16" s="11">
        <v>75.6</v>
      </c>
      <c r="D16" s="11" t="s">
        <v>40</v>
      </c>
      <c r="E16" s="12">
        <v>0.0007545</v>
      </c>
    </row>
    <row r="17" spans="2:5" ht="15.75">
      <c r="B17" s="11" t="s">
        <v>41</v>
      </c>
      <c r="C17" s="11">
        <v>82.4</v>
      </c>
      <c r="D17" s="11" t="s">
        <v>42</v>
      </c>
      <c r="E17" s="12">
        <v>0.002236</v>
      </c>
    </row>
    <row r="20" spans="2:10" ht="15.75">
      <c r="B20" s="11" t="s">
        <v>43</v>
      </c>
      <c r="C20" s="11">
        <f>I13*E16*36307805+K13*E17*173780080</f>
        <v>770665.8608181775</v>
      </c>
      <c r="D20" s="11" t="s">
        <v>10</v>
      </c>
      <c r="F20" s="11" t="s">
        <v>44</v>
      </c>
      <c r="G20" s="12">
        <v>1.13</v>
      </c>
      <c r="H20" s="11" t="s">
        <v>11</v>
      </c>
      <c r="I20" s="12" t="s">
        <v>12</v>
      </c>
      <c r="J20" s="11" t="s">
        <v>13</v>
      </c>
    </row>
    <row r="21" spans="2:10" ht="15.75">
      <c r="B21" s="11" t="s">
        <v>43</v>
      </c>
      <c r="C21" s="11">
        <f>I14*E16*30602954+K14*E17*138038430</f>
        <v>138596.86752397573</v>
      </c>
      <c r="D21" s="11" t="s">
        <v>14</v>
      </c>
      <c r="F21" s="11" t="s">
        <v>45</v>
      </c>
      <c r="G21" s="12">
        <v>1.3</v>
      </c>
      <c r="H21" s="11" t="s">
        <v>51</v>
      </c>
      <c r="I21" s="12" t="s">
        <v>16</v>
      </c>
      <c r="J21" s="11" t="s">
        <v>17</v>
      </c>
    </row>
    <row r="22" ht="12.75">
      <c r="L22" s="11"/>
    </row>
    <row r="23" spans="2:3" ht="15.75">
      <c r="B23" s="11" t="s">
        <v>18</v>
      </c>
      <c r="C23" s="11" t="s">
        <v>46</v>
      </c>
    </row>
    <row r="24" spans="2:7" ht="12.75">
      <c r="B24" s="11" t="s">
        <v>18</v>
      </c>
      <c r="C24" s="11">
        <f>C20*G20*G21</f>
        <v>1132108.1495419026</v>
      </c>
      <c r="D24" s="11" t="s">
        <v>10</v>
      </c>
      <c r="F24" s="11" t="s">
        <v>19</v>
      </c>
      <c r="G24" s="14">
        <f>10*LOG10(C24)-10.1</f>
        <v>50.43887916698322</v>
      </c>
    </row>
    <row r="25" spans="2:7" ht="12.75">
      <c r="B25" s="11" t="s">
        <v>18</v>
      </c>
      <c r="C25" s="11">
        <f>C21*G21*G20</f>
        <v>203598.79839272035</v>
      </c>
      <c r="D25" s="11" t="s">
        <v>14</v>
      </c>
      <c r="F25" s="11" t="s">
        <v>19</v>
      </c>
      <c r="G25" s="14">
        <f>10*LOG10(C25)-10.1</f>
        <v>42.98775210536279</v>
      </c>
    </row>
    <row r="26" ht="12.75">
      <c r="G26" s="14"/>
    </row>
    <row r="27" ht="12.75">
      <c r="B27" s="12" t="s">
        <v>20</v>
      </c>
    </row>
    <row r="28" spans="2:7" ht="12.75">
      <c r="B28" s="11" t="s">
        <v>21</v>
      </c>
      <c r="C28" s="11" t="s">
        <v>22</v>
      </c>
      <c r="D28" s="11" t="s">
        <v>23</v>
      </c>
      <c r="E28" s="12">
        <v>1.5</v>
      </c>
      <c r="F28" s="11" t="s">
        <v>24</v>
      </c>
      <c r="G28" s="12">
        <v>15</v>
      </c>
    </row>
    <row r="29" spans="2:3" ht="12.75">
      <c r="B29" s="11" t="s">
        <v>21</v>
      </c>
      <c r="C29" s="11">
        <v>2.4</v>
      </c>
    </row>
    <row r="31" spans="2:4" ht="14.25">
      <c r="B31" s="2" t="s">
        <v>47</v>
      </c>
      <c r="C31" s="15">
        <f>G24-2.4</f>
        <v>48.03887916698322</v>
      </c>
      <c r="D31" s="2" t="s">
        <v>10</v>
      </c>
    </row>
    <row r="32" spans="2:4" ht="14.25">
      <c r="B32" s="2" t="s">
        <v>47</v>
      </c>
      <c r="C32" s="15">
        <f>G25-2.4</f>
        <v>40.58775210536279</v>
      </c>
      <c r="D32" s="2" t="s">
        <v>14</v>
      </c>
    </row>
  </sheetData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&amp;R37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A5" sqref="A5:I6"/>
    </sheetView>
  </sheetViews>
  <sheetFormatPr defaultColWidth="9.00390625" defaultRowHeight="12.75"/>
  <cols>
    <col min="1" max="1" width="8.75390625" style="0" customWidth="1"/>
    <col min="2" max="4" width="8.75390625" style="11" customWidth="1"/>
    <col min="5" max="5" width="8.75390625" style="12" customWidth="1"/>
    <col min="6" max="6" width="8.875" style="11" customWidth="1"/>
    <col min="7" max="7" width="6.75390625" style="12" customWidth="1"/>
    <col min="8" max="8" width="6.75390625" style="11" customWidth="1"/>
    <col min="9" max="9" width="7.25390625" style="13" customWidth="1"/>
    <col min="10" max="10" width="6.75390625" style="11" customWidth="1"/>
    <col min="11" max="11" width="6.75390625" style="13" customWidth="1"/>
  </cols>
  <sheetData>
    <row r="1" spans="1:11" s="1" customFormat="1" ht="12.75">
      <c r="A1" s="1" t="s">
        <v>53</v>
      </c>
      <c r="B1" s="2"/>
      <c r="C1" s="2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2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6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25</v>
      </c>
      <c r="B4" s="6"/>
      <c r="C4" s="6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5" t="s">
        <v>2</v>
      </c>
      <c r="B5" s="6"/>
      <c r="C5" s="6"/>
      <c r="D5" s="6"/>
      <c r="E5" s="7"/>
      <c r="F5" s="6"/>
      <c r="G5" s="7"/>
      <c r="H5" s="6"/>
      <c r="I5" s="8"/>
      <c r="J5" s="9"/>
      <c r="K5" s="10"/>
    </row>
    <row r="6" spans="1:11" s="5" customFormat="1" ht="12.75">
      <c r="A6" s="5" t="s">
        <v>3</v>
      </c>
      <c r="B6" s="6"/>
      <c r="C6" s="6"/>
      <c r="D6" s="6"/>
      <c r="E6" s="7"/>
      <c r="F6" s="6"/>
      <c r="G6" s="7"/>
      <c r="H6" s="6"/>
      <c r="I6" s="8"/>
      <c r="J6" s="9"/>
      <c r="K6" s="10"/>
    </row>
    <row r="8" spans="2:4" ht="12.75">
      <c r="B8" s="11" t="s">
        <v>4</v>
      </c>
      <c r="C8" s="11">
        <v>2005</v>
      </c>
      <c r="D8" s="11" t="s">
        <v>50</v>
      </c>
    </row>
    <row r="9" spans="2:6" ht="15.75">
      <c r="B9" s="11" t="s">
        <v>5</v>
      </c>
      <c r="C9" s="11">
        <v>60</v>
      </c>
      <c r="E9" s="11" t="s">
        <v>28</v>
      </c>
      <c r="F9" s="11">
        <f>(C9/C12*100)</f>
        <v>16.216216216216218</v>
      </c>
    </row>
    <row r="10" spans="2:11" ht="15.75">
      <c r="B10" s="11" t="s">
        <v>6</v>
      </c>
      <c r="C10" s="11">
        <v>300</v>
      </c>
      <c r="E10" s="11" t="s">
        <v>29</v>
      </c>
      <c r="F10" s="11">
        <f>(6.4+(-2.1+0.2*F9))/100</f>
        <v>0.07543243243243244</v>
      </c>
      <c r="H10" s="11" t="s">
        <v>30</v>
      </c>
      <c r="I10" s="13">
        <f>(C10+C11)*F10</f>
        <v>23.384054054054058</v>
      </c>
      <c r="J10" s="11" t="s">
        <v>31</v>
      </c>
      <c r="K10" s="13">
        <f>(C10+C11)-I10</f>
        <v>286.61594594594595</v>
      </c>
    </row>
    <row r="11" spans="2:11" ht="15.75">
      <c r="B11" s="11" t="s">
        <v>7</v>
      </c>
      <c r="C11" s="11">
        <v>10</v>
      </c>
      <c r="E11" s="11" t="s">
        <v>32</v>
      </c>
      <c r="F11" s="11">
        <f>(7.9)/100</f>
        <v>0.079</v>
      </c>
      <c r="H11" s="11" t="s">
        <v>33</v>
      </c>
      <c r="I11" s="13">
        <f>(C9)*F11</f>
        <v>4.74</v>
      </c>
      <c r="J11" s="11" t="s">
        <v>34</v>
      </c>
      <c r="K11" s="13">
        <f>C9-I11</f>
        <v>55.26</v>
      </c>
    </row>
    <row r="12" spans="2:3" ht="12.75">
      <c r="B12" s="11" t="s">
        <v>8</v>
      </c>
      <c r="C12" s="11">
        <v>370</v>
      </c>
    </row>
    <row r="13" spans="2:11" ht="15.75">
      <c r="B13" s="11" t="s">
        <v>9</v>
      </c>
      <c r="C13" s="11">
        <v>90</v>
      </c>
      <c r="D13" s="11">
        <v>75</v>
      </c>
      <c r="H13" s="11" t="s">
        <v>35</v>
      </c>
      <c r="I13" s="13">
        <f>K10/18</f>
        <v>15.923108108108108</v>
      </c>
      <c r="J13" s="11" t="s">
        <v>36</v>
      </c>
      <c r="K13" s="13">
        <f>K11/18</f>
        <v>3.07</v>
      </c>
    </row>
    <row r="14" spans="8:11" ht="15.75">
      <c r="H14" s="11" t="s">
        <v>37</v>
      </c>
      <c r="I14" s="13">
        <f>I10/6</f>
        <v>3.897342342342343</v>
      </c>
      <c r="J14" s="11" t="s">
        <v>38</v>
      </c>
      <c r="K14" s="13">
        <f>I11/6</f>
        <v>0.79</v>
      </c>
    </row>
    <row r="16" spans="2:5" ht="15.75">
      <c r="B16" s="11" t="s">
        <v>39</v>
      </c>
      <c r="C16" s="11">
        <v>75.6</v>
      </c>
      <c r="D16" s="11" t="s">
        <v>40</v>
      </c>
      <c r="E16" s="12">
        <v>0.001519</v>
      </c>
    </row>
    <row r="17" spans="2:5" ht="15.75">
      <c r="B17" s="11" t="s">
        <v>41</v>
      </c>
      <c r="C17" s="11">
        <v>82.4</v>
      </c>
      <c r="D17" s="11" t="s">
        <v>42</v>
      </c>
      <c r="E17" s="12">
        <v>0.002122</v>
      </c>
    </row>
    <row r="20" spans="2:10" ht="15.75">
      <c r="B20" s="11" t="s">
        <v>43</v>
      </c>
      <c r="C20" s="11">
        <f>I13*E16*36307805+K13*E17*173780080</f>
        <v>2010281.4676173413</v>
      </c>
      <c r="D20" s="11" t="s">
        <v>10</v>
      </c>
      <c r="F20" s="11" t="s">
        <v>44</v>
      </c>
      <c r="G20" s="12">
        <v>1.13</v>
      </c>
      <c r="H20" s="11" t="s">
        <v>11</v>
      </c>
      <c r="I20" s="12" t="s">
        <v>12</v>
      </c>
      <c r="J20" s="11" t="s">
        <v>13</v>
      </c>
    </row>
    <row r="21" spans="2:10" ht="15.75">
      <c r="B21" s="11" t="s">
        <v>43</v>
      </c>
      <c r="C21" s="11">
        <f>I14*E16*30602954+K14*E17*138038430</f>
        <v>412576.27950090665</v>
      </c>
      <c r="D21" s="11" t="s">
        <v>14</v>
      </c>
      <c r="F21" s="11" t="s">
        <v>45</v>
      </c>
      <c r="G21" s="12">
        <v>1.3</v>
      </c>
      <c r="H21" s="11" t="s">
        <v>51</v>
      </c>
      <c r="I21" s="12" t="s">
        <v>16</v>
      </c>
      <c r="J21" s="11" t="s">
        <v>17</v>
      </c>
    </row>
    <row r="22" ht="12.75">
      <c r="L22" s="11"/>
    </row>
    <row r="23" spans="2:3" ht="15.75">
      <c r="B23" s="11" t="s">
        <v>18</v>
      </c>
      <c r="C23" s="11" t="s">
        <v>46</v>
      </c>
    </row>
    <row r="24" spans="2:7" ht="12.75">
      <c r="B24" s="11" t="s">
        <v>18</v>
      </c>
      <c r="C24" s="11">
        <f>C20*G20*G21</f>
        <v>2953103.475929874</v>
      </c>
      <c r="D24" s="11" t="s">
        <v>10</v>
      </c>
      <c r="F24" s="11" t="s">
        <v>19</v>
      </c>
      <c r="G24" s="14">
        <f>10*LOG10(C24)-10.1</f>
        <v>54.60278664790348</v>
      </c>
    </row>
    <row r="25" spans="2:7" ht="12.75">
      <c r="B25" s="11" t="s">
        <v>18</v>
      </c>
      <c r="C25" s="11">
        <f>C21*G21*G20</f>
        <v>606074.5545868318</v>
      </c>
      <c r="D25" s="11" t="s">
        <v>14</v>
      </c>
      <c r="F25" s="11" t="s">
        <v>19</v>
      </c>
      <c r="G25" s="14">
        <f>10*LOG10(C25)-10.1</f>
        <v>47.72526050988225</v>
      </c>
    </row>
    <row r="26" ht="12.75">
      <c r="G26" s="14"/>
    </row>
    <row r="27" spans="2:3" ht="12.75">
      <c r="B27" s="12" t="s">
        <v>26</v>
      </c>
      <c r="C27" s="12"/>
    </row>
    <row r="28" spans="2:7" ht="12.75">
      <c r="B28" s="11" t="s">
        <v>21</v>
      </c>
      <c r="C28" s="12" t="s">
        <v>27</v>
      </c>
      <c r="D28" s="11" t="s">
        <v>23</v>
      </c>
      <c r="E28" s="12">
        <v>1.5</v>
      </c>
      <c r="F28" s="11" t="s">
        <v>24</v>
      </c>
      <c r="G28" s="12">
        <v>7</v>
      </c>
    </row>
    <row r="29" spans="2:3" ht="12.75">
      <c r="B29" s="11" t="s">
        <v>21</v>
      </c>
      <c r="C29" s="12">
        <f>8.78*LOG10((G28*G28+20.25)/76.5)</f>
        <v>-0.37966175212241404</v>
      </c>
    </row>
    <row r="30" ht="12.75">
      <c r="C30" s="12"/>
    </row>
    <row r="31" spans="2:4" ht="14.25">
      <c r="B31" s="2" t="s">
        <v>48</v>
      </c>
      <c r="C31" s="16">
        <f>G24-C29</f>
        <v>54.982448400025895</v>
      </c>
      <c r="D31" s="2" t="s">
        <v>10</v>
      </c>
    </row>
    <row r="32" spans="2:6" ht="14.25">
      <c r="B32" s="2" t="s">
        <v>49</v>
      </c>
      <c r="C32" s="16">
        <f>G25-C29</f>
        <v>48.10492226200466</v>
      </c>
      <c r="D32" s="2" t="s">
        <v>14</v>
      </c>
      <c r="F32" s="2"/>
    </row>
  </sheetData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&amp;R38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A5" sqref="A5:I6"/>
    </sheetView>
  </sheetViews>
  <sheetFormatPr defaultColWidth="9.00390625" defaultRowHeight="12.75"/>
  <cols>
    <col min="1" max="1" width="8.75390625" style="0" customWidth="1"/>
    <col min="2" max="4" width="8.75390625" style="11" customWidth="1"/>
    <col min="5" max="5" width="8.75390625" style="12" customWidth="1"/>
    <col min="6" max="6" width="8.875" style="11" customWidth="1"/>
    <col min="7" max="7" width="6.75390625" style="12" customWidth="1"/>
    <col min="8" max="8" width="6.75390625" style="11" customWidth="1"/>
    <col min="9" max="9" width="7.25390625" style="13" customWidth="1"/>
    <col min="10" max="10" width="6.75390625" style="11" customWidth="1"/>
    <col min="11" max="11" width="6.75390625" style="13" customWidth="1"/>
  </cols>
  <sheetData>
    <row r="1" spans="1:11" s="1" customFormat="1" ht="12.75">
      <c r="A1" s="1" t="s">
        <v>54</v>
      </c>
      <c r="B1" s="2"/>
      <c r="C1" s="2"/>
      <c r="D1" s="2"/>
      <c r="E1" s="3"/>
      <c r="F1" s="2"/>
      <c r="G1" s="3"/>
      <c r="H1" s="2"/>
      <c r="I1" s="4"/>
      <c r="J1" s="2"/>
      <c r="K1" s="4"/>
    </row>
    <row r="2" spans="2:11" s="1" customFormat="1" ht="12.75">
      <c r="B2" s="2"/>
      <c r="C2" s="2"/>
      <c r="D2" s="2"/>
      <c r="E2" s="3"/>
      <c r="F2" s="2"/>
      <c r="G2" s="3"/>
      <c r="H2" s="2"/>
      <c r="I2" s="4"/>
      <c r="J2" s="2"/>
      <c r="K2" s="4"/>
    </row>
    <row r="3" spans="1:11" s="5" customFormat="1" ht="12.75">
      <c r="A3" s="5" t="s">
        <v>0</v>
      </c>
      <c r="B3" s="6"/>
      <c r="C3" s="6"/>
      <c r="D3" s="6"/>
      <c r="E3" s="7"/>
      <c r="F3" s="6"/>
      <c r="G3" s="7"/>
      <c r="H3" s="6"/>
      <c r="I3" s="8"/>
      <c r="J3" s="6"/>
      <c r="K3" s="8"/>
    </row>
    <row r="4" spans="1:11" s="5" customFormat="1" ht="12.75">
      <c r="A4" s="5" t="s">
        <v>25</v>
      </c>
      <c r="B4" s="6"/>
      <c r="C4" s="6"/>
      <c r="D4" s="6"/>
      <c r="E4" s="7"/>
      <c r="F4" s="6"/>
      <c r="G4" s="7"/>
      <c r="H4" s="6"/>
      <c r="I4" s="8"/>
      <c r="J4" s="6"/>
      <c r="K4" s="8"/>
    </row>
    <row r="5" spans="1:11" s="5" customFormat="1" ht="12.75">
      <c r="A5" s="5" t="s">
        <v>2</v>
      </c>
      <c r="B5" s="6"/>
      <c r="C5" s="6"/>
      <c r="D5" s="6"/>
      <c r="E5" s="7"/>
      <c r="F5" s="6"/>
      <c r="G5" s="7"/>
      <c r="H5" s="6"/>
      <c r="I5" s="8"/>
      <c r="J5" s="9"/>
      <c r="K5" s="10"/>
    </row>
    <row r="6" spans="1:11" s="5" customFormat="1" ht="12.75">
      <c r="A6" s="5" t="s">
        <v>3</v>
      </c>
      <c r="B6" s="6"/>
      <c r="C6" s="6"/>
      <c r="D6" s="6"/>
      <c r="E6" s="7"/>
      <c r="F6" s="6"/>
      <c r="G6" s="7"/>
      <c r="H6" s="6"/>
      <c r="I6" s="8"/>
      <c r="J6" s="9"/>
      <c r="K6" s="10"/>
    </row>
    <row r="8" spans="2:4" ht="12.75">
      <c r="B8" s="11" t="s">
        <v>4</v>
      </c>
      <c r="C8" s="11">
        <v>2025</v>
      </c>
      <c r="D8" s="11" t="s">
        <v>50</v>
      </c>
    </row>
    <row r="9" spans="2:6" ht="15.75">
      <c r="B9" s="11" t="s">
        <v>5</v>
      </c>
      <c r="C9" s="11">
        <v>80</v>
      </c>
      <c r="E9" s="11" t="s">
        <v>28</v>
      </c>
      <c r="F9" s="11">
        <f>(C9/C12*100)</f>
        <v>15.841584158415841</v>
      </c>
    </row>
    <row r="10" spans="2:11" ht="15.75">
      <c r="B10" s="11" t="s">
        <v>6</v>
      </c>
      <c r="C10" s="11">
        <v>400</v>
      </c>
      <c r="E10" s="11" t="s">
        <v>29</v>
      </c>
      <c r="F10" s="11">
        <f>(6.4+(-2.1+0.2*F9))/100</f>
        <v>0.07468316831683168</v>
      </c>
      <c r="H10" s="11" t="s">
        <v>30</v>
      </c>
      <c r="I10" s="13">
        <f>(C10+C11)*F10</f>
        <v>31.740346534653465</v>
      </c>
      <c r="J10" s="11" t="s">
        <v>31</v>
      </c>
      <c r="K10" s="13">
        <f>(C10+C11)-I10</f>
        <v>393.25965346534656</v>
      </c>
    </row>
    <row r="11" spans="2:11" ht="15.75">
      <c r="B11" s="11" t="s">
        <v>7</v>
      </c>
      <c r="C11" s="11">
        <v>25</v>
      </c>
      <c r="E11" s="11" t="s">
        <v>32</v>
      </c>
      <c r="F11" s="11">
        <f>(7.9)/100</f>
        <v>0.079</v>
      </c>
      <c r="H11" s="11" t="s">
        <v>33</v>
      </c>
      <c r="I11" s="13">
        <f>(C9)*F11</f>
        <v>6.32</v>
      </c>
      <c r="J11" s="11" t="s">
        <v>34</v>
      </c>
      <c r="K11" s="13">
        <f>C9-I11</f>
        <v>73.68</v>
      </c>
    </row>
    <row r="12" spans="2:3" ht="12.75">
      <c r="B12" s="11" t="s">
        <v>8</v>
      </c>
      <c r="C12" s="11">
        <v>505</v>
      </c>
    </row>
    <row r="13" spans="2:11" ht="15.75">
      <c r="B13" s="11" t="s">
        <v>9</v>
      </c>
      <c r="C13" s="11">
        <v>90</v>
      </c>
      <c r="D13" s="11">
        <v>75</v>
      </c>
      <c r="H13" s="11" t="s">
        <v>35</v>
      </c>
      <c r="I13" s="13">
        <f>K10/18</f>
        <v>21.847758525852587</v>
      </c>
      <c r="J13" s="11" t="s">
        <v>36</v>
      </c>
      <c r="K13" s="13">
        <f>K11/18</f>
        <v>4.093333333333334</v>
      </c>
    </row>
    <row r="14" spans="8:11" ht="15.75">
      <c r="H14" s="11" t="s">
        <v>37</v>
      </c>
      <c r="I14" s="13">
        <f>I10/6</f>
        <v>5.290057755775577</v>
      </c>
      <c r="J14" s="11" t="s">
        <v>38</v>
      </c>
      <c r="K14" s="13">
        <f>I11/6</f>
        <v>1.0533333333333335</v>
      </c>
    </row>
    <row r="16" spans="2:5" ht="15.75">
      <c r="B16" s="11" t="s">
        <v>39</v>
      </c>
      <c r="C16" s="11">
        <v>74.1</v>
      </c>
      <c r="D16" s="11" t="s">
        <v>40</v>
      </c>
      <c r="E16" s="12">
        <v>0.001519</v>
      </c>
    </row>
    <row r="17" spans="2:5" ht="15.75">
      <c r="B17" s="11" t="s">
        <v>41</v>
      </c>
      <c r="C17" s="11">
        <v>80.2</v>
      </c>
      <c r="D17" s="11" t="s">
        <v>42</v>
      </c>
      <c r="E17" s="12">
        <v>0.002122</v>
      </c>
    </row>
    <row r="20" spans="2:10" ht="15.75">
      <c r="B20" s="11" t="s">
        <v>43</v>
      </c>
      <c r="C20" s="11">
        <f>I13*E16*25703958+K13*E17*104712850</f>
        <v>1762572.1045826292</v>
      </c>
      <c r="D20" s="11" t="s">
        <v>10</v>
      </c>
      <c r="F20" s="11" t="s">
        <v>44</v>
      </c>
      <c r="G20" s="12">
        <v>1.13</v>
      </c>
      <c r="H20" s="11" t="s">
        <v>11</v>
      </c>
      <c r="I20" s="12" t="s">
        <v>12</v>
      </c>
      <c r="J20" s="11" t="s">
        <v>13</v>
      </c>
    </row>
    <row r="21" spans="2:10" ht="15.75">
      <c r="B21" s="11" t="s">
        <v>43</v>
      </c>
      <c r="C21" s="11">
        <f>I14*E16*25703958+K14*E17*104712850</f>
        <v>440598.0365604465</v>
      </c>
      <c r="D21" s="11" t="s">
        <v>14</v>
      </c>
      <c r="F21" s="11" t="s">
        <v>45</v>
      </c>
      <c r="G21" s="12">
        <v>1.1</v>
      </c>
      <c r="H21" s="11" t="s">
        <v>15</v>
      </c>
      <c r="I21" s="12" t="s">
        <v>16</v>
      </c>
      <c r="J21" s="11" t="s">
        <v>17</v>
      </c>
    </row>
    <row r="22" ht="12.75">
      <c r="L22" s="11"/>
    </row>
    <row r="23" spans="2:3" ht="15.75">
      <c r="B23" s="11" t="s">
        <v>18</v>
      </c>
      <c r="C23" s="11" t="s">
        <v>46</v>
      </c>
    </row>
    <row r="24" spans="2:7" ht="12.75">
      <c r="B24" s="11" t="s">
        <v>18</v>
      </c>
      <c r="C24" s="11">
        <f>C20*G20*G21</f>
        <v>2190877.125996208</v>
      </c>
      <c r="D24" s="11" t="s">
        <v>10</v>
      </c>
      <c r="F24" s="11" t="s">
        <v>19</v>
      </c>
      <c r="G24" s="14">
        <f>10*LOG10(C24)-10.1</f>
        <v>53.3061802110328</v>
      </c>
    </row>
    <row r="25" spans="2:7" ht="12.75">
      <c r="B25" s="11" t="s">
        <v>18</v>
      </c>
      <c r="C25" s="11">
        <f>C21*G21*G20</f>
        <v>547663.359444635</v>
      </c>
      <c r="D25" s="11" t="s">
        <v>14</v>
      </c>
      <c r="F25" s="11" t="s">
        <v>19</v>
      </c>
      <c r="G25" s="14">
        <f>10*LOG10(C25)-10.1</f>
        <v>47.28513686111719</v>
      </c>
    </row>
    <row r="26" ht="12.75">
      <c r="G26" s="14"/>
    </row>
    <row r="27" spans="2:3" ht="12.75">
      <c r="B27" s="12" t="s">
        <v>26</v>
      </c>
      <c r="C27" s="12"/>
    </row>
    <row r="28" spans="2:7" ht="12.75">
      <c r="B28" s="11" t="s">
        <v>21</v>
      </c>
      <c r="C28" s="12" t="s">
        <v>27</v>
      </c>
      <c r="D28" s="11" t="s">
        <v>23</v>
      </c>
      <c r="E28" s="12">
        <v>1.5</v>
      </c>
      <c r="F28" s="11" t="s">
        <v>24</v>
      </c>
      <c r="G28" s="12">
        <v>7</v>
      </c>
    </row>
    <row r="29" spans="2:3" ht="12.75">
      <c r="B29" s="11" t="s">
        <v>21</v>
      </c>
      <c r="C29" s="12">
        <f>8.78*LOG10((G28*G28+20.25)/76.5)</f>
        <v>-0.37966175212241404</v>
      </c>
    </row>
    <row r="30" ht="12.75">
      <c r="C30" s="12"/>
    </row>
    <row r="31" spans="2:4" ht="14.25">
      <c r="B31" s="2" t="s">
        <v>48</v>
      </c>
      <c r="C31" s="16">
        <f>G24-C29</f>
        <v>53.68584196315522</v>
      </c>
      <c r="D31" s="2" t="s">
        <v>10</v>
      </c>
    </row>
    <row r="32" spans="2:6" ht="14.25">
      <c r="B32" s="2" t="s">
        <v>49</v>
      </c>
      <c r="C32" s="16">
        <f>G25-C29</f>
        <v>47.664798613239604</v>
      </c>
      <c r="D32" s="2" t="s">
        <v>14</v>
      </c>
      <c r="F32" s="2"/>
    </row>
  </sheetData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&amp;R39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Uxa</dc:creator>
  <cp:keywords/>
  <dc:description/>
  <cp:lastModifiedBy>Ladislav Brožek</cp:lastModifiedBy>
  <cp:lastPrinted>2011-01-07T12:41:58Z</cp:lastPrinted>
  <dcterms:created xsi:type="dcterms:W3CDTF">2008-11-16T12:16:15Z</dcterms:created>
  <dcterms:modified xsi:type="dcterms:W3CDTF">2011-01-07T12:42:01Z</dcterms:modified>
  <cp:category/>
  <cp:version/>
  <cp:contentType/>
  <cp:contentStatus/>
</cp:coreProperties>
</file>